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120" windowWidth="19410" windowHeight="10185" firstSheet="1" activeTab="1"/>
  </bookViews>
  <sheets>
    <sheet name="Приложение 1" sheetId="1" state="hidden" r:id="rId1"/>
    <sheet name="Приложение" sheetId="3" r:id="rId2"/>
    <sheet name="Лист1" sheetId="4" state="hidden" r:id="rId3"/>
  </sheets>
  <definedNames>
    <definedName name="_xlnm._FilterDatabase" localSheetId="0" hidden="1">'Приложение 1'!#REF!</definedName>
    <definedName name="_xlnm.Print_Titles" localSheetId="1">Приложение!$17:$20</definedName>
    <definedName name="_xlnm.Print_Titles" localSheetId="0">'Приложение 1'!$16:$18</definedName>
    <definedName name="_xlnm.Print_Area" localSheetId="1">Приложение!$B$1:$AK$215</definedName>
    <definedName name="_xlnm.Print_Area" localSheetId="0">'Приложение 1'!$A$1:$AM$208</definedName>
  </definedNames>
  <calcPr calcId="145621"/>
</workbook>
</file>

<file path=xl/calcChain.xml><?xml version="1.0" encoding="utf-8"?>
<calcChain xmlns="http://schemas.openxmlformats.org/spreadsheetml/2006/main">
  <c r="AJ136" i="3" l="1"/>
  <c r="AJ137" i="3"/>
  <c r="AJ138" i="3"/>
  <c r="AJ135" i="3"/>
  <c r="AD122" i="3"/>
  <c r="AD121" i="3" s="1"/>
  <c r="AJ75" i="3"/>
  <c r="AE49" i="3"/>
  <c r="AF49" i="3"/>
  <c r="AG49" i="3"/>
  <c r="AH49" i="3"/>
  <c r="AI49" i="3"/>
  <c r="AJ72" i="3"/>
  <c r="AD68" i="3"/>
  <c r="AD70" i="3" s="1"/>
  <c r="AG35" i="3"/>
  <c r="AH35" i="3" s="1"/>
  <c r="AI35" i="3" s="1"/>
  <c r="AJ35" i="3" s="1"/>
  <c r="AD168" i="3"/>
  <c r="AJ168" i="3" s="1"/>
  <c r="AF81" i="3"/>
  <c r="AF76" i="3" s="1"/>
  <c r="AF48" i="3" s="1"/>
  <c r="AE81" i="3"/>
  <c r="AE76" i="3" s="1"/>
  <c r="AE48" i="3" s="1"/>
  <c r="AD81" i="3"/>
  <c r="AJ104" i="3"/>
  <c r="AB197" i="3"/>
  <c r="AB156" i="3"/>
  <c r="AB139" i="3"/>
  <c r="AB122" i="3"/>
  <c r="AB112" i="3"/>
  <c r="AB99" i="3"/>
  <c r="AB49" i="3"/>
  <c r="AB76" i="3"/>
  <c r="AB88" i="3"/>
  <c r="AD208" i="3"/>
  <c r="AD207" i="3" s="1"/>
  <c r="AG76" i="3"/>
  <c r="AH76" i="3"/>
  <c r="AH48" i="3" s="1"/>
  <c r="AI76" i="3"/>
  <c r="AC156" i="3"/>
  <c r="AJ181" i="3"/>
  <c r="AC76" i="3"/>
  <c r="AC48" i="3" s="1"/>
  <c r="AJ71" i="3"/>
  <c r="AC70" i="3"/>
  <c r="AJ111" i="3"/>
  <c r="AI111" i="3"/>
  <c r="AH111" i="3"/>
  <c r="AG111" i="3"/>
  <c r="AF111" i="3"/>
  <c r="AE111" i="3"/>
  <c r="AD111" i="3"/>
  <c r="D18" i="4"/>
  <c r="E18" i="4"/>
  <c r="F19" i="4"/>
  <c r="F20" i="4"/>
  <c r="F21" i="4"/>
  <c r="D22" i="4"/>
  <c r="E22" i="4"/>
  <c r="F23" i="4"/>
  <c r="F24" i="4"/>
  <c r="F25" i="4"/>
  <c r="F26" i="4"/>
  <c r="F27" i="4"/>
  <c r="F28" i="4"/>
  <c r="AC25" i="3"/>
  <c r="AC29" i="3" s="1"/>
  <c r="AD41" i="3"/>
  <c r="AE41" i="3"/>
  <c r="AF41" i="3"/>
  <c r="AG41" i="3"/>
  <c r="AH41" i="3"/>
  <c r="AI41" i="3"/>
  <c r="AJ41" i="3"/>
  <c r="AJ47" i="3"/>
  <c r="AJ50" i="3"/>
  <c r="AJ51" i="3"/>
  <c r="AJ53" i="3"/>
  <c r="AJ54" i="3"/>
  <c r="AJ56" i="3"/>
  <c r="AJ63" i="3"/>
  <c r="AJ69" i="3"/>
  <c r="AE70" i="3"/>
  <c r="AF70" i="3"/>
  <c r="AG70" i="3"/>
  <c r="AH70" i="3"/>
  <c r="AI70" i="3"/>
  <c r="AJ78" i="3"/>
  <c r="AJ82" i="3"/>
  <c r="AJ83" i="3"/>
  <c r="AJ84" i="3"/>
  <c r="AJ85" i="3"/>
  <c r="AJ86" i="3"/>
  <c r="AJ87" i="3"/>
  <c r="AJ90" i="3"/>
  <c r="AJ97" i="3"/>
  <c r="AD99" i="3"/>
  <c r="AD98" i="3"/>
  <c r="AE102" i="3"/>
  <c r="AC105" i="3"/>
  <c r="AC99" i="3" s="1"/>
  <c r="AC98" i="3" s="1"/>
  <c r="AE105" i="3"/>
  <c r="AE106" i="3"/>
  <c r="AF106" i="3" s="1"/>
  <c r="AG106" i="3" s="1"/>
  <c r="AH106" i="3" s="1"/>
  <c r="AI106" i="3" s="1"/>
  <c r="AE108" i="3"/>
  <c r="AF108" i="3" s="1"/>
  <c r="AC122" i="3"/>
  <c r="AC121" i="3" s="1"/>
  <c r="AD124" i="3"/>
  <c r="AE124" i="3"/>
  <c r="AF124" i="3"/>
  <c r="AG124" i="3"/>
  <c r="AH124" i="3"/>
  <c r="AI124" i="3"/>
  <c r="AJ124" i="3"/>
  <c r="AE128" i="3"/>
  <c r="AF128" i="3" s="1"/>
  <c r="AG128" i="3" s="1"/>
  <c r="AE129" i="3"/>
  <c r="AI129" i="3"/>
  <c r="AE130" i="3"/>
  <c r="AF130" i="3" s="1"/>
  <c r="AE131" i="3"/>
  <c r="AF131" i="3" s="1"/>
  <c r="AG131" i="3" s="1"/>
  <c r="AH131" i="3" s="1"/>
  <c r="AI131" i="3" s="1"/>
  <c r="AE132" i="3"/>
  <c r="AF132" i="3" s="1"/>
  <c r="AE133" i="3"/>
  <c r="AF133" i="3" s="1"/>
  <c r="AG133" i="3" s="1"/>
  <c r="AH133" i="3" s="1"/>
  <c r="AI133" i="3" s="1"/>
  <c r="AJ134" i="3"/>
  <c r="AD141" i="3"/>
  <c r="AJ141" i="3" s="1"/>
  <c r="AF143" i="3"/>
  <c r="AE145" i="3"/>
  <c r="AF145" i="3" s="1"/>
  <c r="AG145" i="3" s="1"/>
  <c r="AH145" i="3" s="1"/>
  <c r="AI145" i="3" s="1"/>
  <c r="AC153" i="3"/>
  <c r="AD157" i="3"/>
  <c r="AJ157" i="3" s="1"/>
  <c r="AD158" i="3"/>
  <c r="AJ158" i="3" s="1"/>
  <c r="AJ159" i="3"/>
  <c r="AJ160" i="3"/>
  <c r="AJ161" i="3"/>
  <c r="AJ162" i="3"/>
  <c r="AJ163" i="3"/>
  <c r="AJ164" i="3"/>
  <c r="AJ166" i="3"/>
  <c r="AJ172" i="3"/>
  <c r="AJ174" i="3"/>
  <c r="AJ176" i="3"/>
  <c r="AJ178" i="3"/>
  <c r="AJ179" i="3"/>
  <c r="AJ180" i="3"/>
  <c r="AJ182" i="3"/>
  <c r="AJ185" i="3"/>
  <c r="AJ187" i="3"/>
  <c r="AJ190" i="3"/>
  <c r="AJ192" i="3"/>
  <c r="AJ194" i="3"/>
  <c r="AJ196" i="3"/>
  <c r="AC208" i="3"/>
  <c r="AC207" i="3" s="1"/>
  <c r="AE208" i="3"/>
  <c r="AF208" i="3"/>
  <c r="AF207" i="3" s="1"/>
  <c r="AE23" i="1"/>
  <c r="AH23" i="1"/>
  <c r="AI23" i="1"/>
  <c r="AJ23" i="1"/>
  <c r="AK23" i="1"/>
  <c r="AE24" i="1"/>
  <c r="AF24" i="1"/>
  <c r="AG24" i="1"/>
  <c r="AH24" i="1"/>
  <c r="AI24" i="1"/>
  <c r="AJ24" i="1"/>
  <c r="AK24" i="1"/>
  <c r="AF26" i="1"/>
  <c r="AG26" i="1"/>
  <c r="AH26" i="1"/>
  <c r="AI26" i="1"/>
  <c r="AJ26" i="1"/>
  <c r="AL29" i="1"/>
  <c r="AE31" i="1"/>
  <c r="AF31" i="1"/>
  <c r="AG31" i="1"/>
  <c r="AH31" i="1"/>
  <c r="AI33" i="1"/>
  <c r="AJ33" i="1" s="1"/>
  <c r="AL35" i="1"/>
  <c r="AL37" i="1"/>
  <c r="AL42" i="1"/>
  <c r="AL43" i="1"/>
  <c r="AE44" i="1"/>
  <c r="AF44" i="1"/>
  <c r="AG44" i="1"/>
  <c r="AL44" i="1" s="1"/>
  <c r="AH44" i="1"/>
  <c r="AI44" i="1"/>
  <c r="AJ44" i="1"/>
  <c r="AK44" i="1"/>
  <c r="AF45" i="1"/>
  <c r="AG45" i="1"/>
  <c r="AH45" i="1"/>
  <c r="AI45" i="1"/>
  <c r="AJ45" i="1"/>
  <c r="AL46" i="1"/>
  <c r="AL48" i="1"/>
  <c r="AL50" i="1"/>
  <c r="AL52" i="1"/>
  <c r="AF54" i="1"/>
  <c r="AL54" i="1" s="1"/>
  <c r="AG54" i="1"/>
  <c r="AG30" i="1" s="1"/>
  <c r="AH54" i="1"/>
  <c r="AI54" i="1"/>
  <c r="AJ54" i="1"/>
  <c r="AK54" i="1"/>
  <c r="AL55" i="1"/>
  <c r="AL56" i="1"/>
  <c r="AL57" i="1"/>
  <c r="AL58" i="1"/>
  <c r="AL59" i="1"/>
  <c r="AE61" i="1"/>
  <c r="AE60" i="1" s="1"/>
  <c r="AF64" i="1"/>
  <c r="AF61" i="1" s="1"/>
  <c r="AG64" i="1"/>
  <c r="AG61" i="1" s="1"/>
  <c r="AH64" i="1"/>
  <c r="AH61" i="1" s="1"/>
  <c r="AI64" i="1"/>
  <c r="AI61" i="1" s="1"/>
  <c r="AJ64" i="1"/>
  <c r="AJ61" i="1" s="1"/>
  <c r="AK64" i="1"/>
  <c r="AK61" i="1" s="1"/>
  <c r="AE65" i="1"/>
  <c r="AL66" i="1"/>
  <c r="AL68" i="1"/>
  <c r="AF82" i="1"/>
  <c r="AG82" i="1"/>
  <c r="AH82" i="1"/>
  <c r="AI82" i="1"/>
  <c r="AJ82" i="1"/>
  <c r="AK82" i="1"/>
  <c r="AL84" i="1"/>
  <c r="AL88" i="1"/>
  <c r="AF96" i="1"/>
  <c r="AF97" i="1"/>
  <c r="AG97" i="1"/>
  <c r="AH98" i="1"/>
  <c r="AI98" i="1"/>
  <c r="AJ98" i="1"/>
  <c r="AK98" i="1"/>
  <c r="AF99" i="1"/>
  <c r="AG99" i="1"/>
  <c r="AF104" i="1"/>
  <c r="AG104" i="1"/>
  <c r="AL104" i="1" s="1"/>
  <c r="AF108" i="1"/>
  <c r="AG108" i="1"/>
  <c r="AF109" i="1"/>
  <c r="AL109" i="1" s="1"/>
  <c r="AF113" i="1"/>
  <c r="AG113" i="1"/>
  <c r="AF118" i="1"/>
  <c r="AL118" i="1" s="1"/>
  <c r="AG118" i="1"/>
  <c r="AF122" i="1"/>
  <c r="AL122" i="1" s="1"/>
  <c r="AG126" i="1"/>
  <c r="AF128" i="1"/>
  <c r="AF126" i="1" s="1"/>
  <c r="AG130" i="1"/>
  <c r="AL130" i="1" s="1"/>
  <c r="AG134" i="1"/>
  <c r="AL134" i="1" s="1"/>
  <c r="AF138" i="1"/>
  <c r="AG138" i="1"/>
  <c r="AF142" i="1"/>
  <c r="AG142" i="1"/>
  <c r="AL142" i="1" s="1"/>
  <c r="AF146" i="1"/>
  <c r="AL146" i="1" s="1"/>
  <c r="AF150" i="1"/>
  <c r="AN150" i="1" s="1"/>
  <c r="AG150" i="1"/>
  <c r="AG154" i="1"/>
  <c r="AL154" i="1" s="1"/>
  <c r="AG158" i="1"/>
  <c r="AL158" i="1" s="1"/>
  <c r="AG164" i="1"/>
  <c r="AG100" i="1" s="1"/>
  <c r="AG166" i="1"/>
  <c r="AL166" i="1" s="1"/>
  <c r="AL170" i="1"/>
  <c r="AF172" i="1"/>
  <c r="AG173" i="1"/>
  <c r="AG172" i="1" s="1"/>
  <c r="AL173" i="1"/>
  <c r="AL174" i="1"/>
  <c r="AH175" i="1"/>
  <c r="AI175" i="1"/>
  <c r="AJ175" i="1"/>
  <c r="AK175" i="1"/>
  <c r="AK90" i="1" s="1"/>
  <c r="AF176" i="1"/>
  <c r="AG176" i="1"/>
  <c r="AF177" i="1"/>
  <c r="AG177" i="1"/>
  <c r="AL178" i="1"/>
  <c r="AF179" i="1"/>
  <c r="AF175" i="1" s="1"/>
  <c r="AG179" i="1"/>
  <c r="AF195" i="1"/>
  <c r="AF194" i="1" s="1"/>
  <c r="AG195" i="1"/>
  <c r="AG194" i="1" s="1"/>
  <c r="AH195" i="1"/>
  <c r="AH194" i="1" s="1"/>
  <c r="AI195" i="1"/>
  <c r="AI194" i="1" s="1"/>
  <c r="AJ195" i="1"/>
  <c r="AJ194" i="1" s="1"/>
  <c r="AK195" i="1"/>
  <c r="AK194" i="1" s="1"/>
  <c r="AL196" i="1"/>
  <c r="AL199" i="1"/>
  <c r="AF200" i="1"/>
  <c r="AG200" i="1"/>
  <c r="AH200" i="1"/>
  <c r="AI200" i="1"/>
  <c r="AJ200" i="1"/>
  <c r="AK200" i="1"/>
  <c r="AL200" i="1" s="1"/>
  <c r="AL202" i="1"/>
  <c r="F18" i="4"/>
  <c r="AI31" i="1"/>
  <c r="AI30" i="1" s="1"/>
  <c r="AF125" i="3"/>
  <c r="AG125" i="3" s="1"/>
  <c r="AH125" i="3" s="1"/>
  <c r="AI125" i="3" s="1"/>
  <c r="AG208" i="3"/>
  <c r="AG207" i="3"/>
  <c r="AH208" i="3"/>
  <c r="AJ208" i="3"/>
  <c r="AI208" i="3"/>
  <c r="AI207" i="3"/>
  <c r="AJ209" i="3"/>
  <c r="AF183" i="1"/>
  <c r="AF178" i="1" s="1"/>
  <c r="AJ68" i="3"/>
  <c r="AF102" i="3"/>
  <c r="AG102" i="3"/>
  <c r="AH102" i="3" s="1"/>
  <c r="AF105" i="3"/>
  <c r="AE207" i="3"/>
  <c r="AD76" i="3"/>
  <c r="AG105" i="3"/>
  <c r="AH105" i="3" s="1"/>
  <c r="AH207" i="3"/>
  <c r="AD154" i="3"/>
  <c r="AJ154" i="3" s="1"/>
  <c r="AJ31" i="1" l="1"/>
  <c r="AJ30" i="1" s="1"/>
  <c r="AK33" i="1"/>
  <c r="AK31" i="1" s="1"/>
  <c r="AK30" i="1" s="1"/>
  <c r="AD156" i="3"/>
  <c r="AJ156" i="3" s="1"/>
  <c r="AD49" i="3"/>
  <c r="AJ49" i="3" s="1"/>
  <c r="AM173" i="1"/>
  <c r="AL64" i="1"/>
  <c r="AG162" i="1"/>
  <c r="AL162" i="1" s="1"/>
  <c r="AL179" i="1"/>
  <c r="AD155" i="3"/>
  <c r="AJ155" i="3" s="1"/>
  <c r="AF91" i="1"/>
  <c r="AF93" i="1" s="1"/>
  <c r="AF23" i="1" s="1"/>
  <c r="AH90" i="1"/>
  <c r="AL82" i="1"/>
  <c r="AD153" i="3"/>
  <c r="AJ153" i="3" s="1"/>
  <c r="AD25" i="3"/>
  <c r="AL33" i="1"/>
  <c r="AL31" i="1" s="1"/>
  <c r="AL30" i="1" s="1"/>
  <c r="AD31" i="1" s="1"/>
  <c r="AL138" i="1"/>
  <c r="AH60" i="1"/>
  <c r="D17" i="4"/>
  <c r="AJ81" i="3"/>
  <c r="AG122" i="3"/>
  <c r="AE122" i="3"/>
  <c r="AI60" i="1"/>
  <c r="AE30" i="1"/>
  <c r="AE20" i="1" s="1"/>
  <c r="AI48" i="3"/>
  <c r="AF122" i="3"/>
  <c r="AG60" i="1"/>
  <c r="AG22" i="1" s="1"/>
  <c r="E17" i="4"/>
  <c r="AJ207" i="3"/>
  <c r="AJ70" i="3"/>
  <c r="AI22" i="1"/>
  <c r="AG175" i="1"/>
  <c r="AL175" i="1" s="1"/>
  <c r="AJ76" i="3"/>
  <c r="AJ48" i="3" s="1"/>
  <c r="AL150" i="1"/>
  <c r="AM174" i="1"/>
  <c r="AG96" i="1"/>
  <c r="AI90" i="1"/>
  <c r="AI20" i="1" s="1"/>
  <c r="AG94" i="1"/>
  <c r="AL126" i="1"/>
  <c r="AL113" i="1"/>
  <c r="AG98" i="1"/>
  <c r="AJ90" i="1"/>
  <c r="AK60" i="1"/>
  <c r="AK22" i="1" s="1"/>
  <c r="AJ60" i="1"/>
  <c r="AJ20" i="1" s="1"/>
  <c r="AF30" i="1"/>
  <c r="AF22" i="1" s="1"/>
  <c r="AH30" i="1"/>
  <c r="AH22" i="1" s="1"/>
  <c r="F22" i="4"/>
  <c r="F17" i="4" s="1"/>
  <c r="AG48" i="3"/>
  <c r="AI105" i="3"/>
  <c r="AJ105" i="3" s="1"/>
  <c r="AI102" i="3"/>
  <c r="AE22" i="1"/>
  <c r="AF121" i="3"/>
  <c r="AG132" i="3"/>
  <c r="AH132" i="3" s="1"/>
  <c r="AI132" i="3" s="1"/>
  <c r="AH128" i="3"/>
  <c r="AG108" i="3"/>
  <c r="AF99" i="3"/>
  <c r="AF98" i="3" s="1"/>
  <c r="AK20" i="1"/>
  <c r="AF60" i="1"/>
  <c r="AL61" i="1"/>
  <c r="AH20" i="1"/>
  <c r="AE121" i="3"/>
  <c r="AL194" i="1"/>
  <c r="AC24" i="3"/>
  <c r="AE99" i="3"/>
  <c r="AG91" i="1"/>
  <c r="AG93" i="1" s="1"/>
  <c r="AG23" i="1" s="1"/>
  <c r="AJ125" i="3"/>
  <c r="AJ102" i="3"/>
  <c r="AG130" i="3"/>
  <c r="AH130" i="3" s="1"/>
  <c r="AI130" i="3" s="1"/>
  <c r="AD48" i="3"/>
  <c r="AD24" i="3" s="1"/>
  <c r="AF98" i="1"/>
  <c r="AF100" i="1"/>
  <c r="AF94" i="1" s="1"/>
  <c r="AL195" i="1"/>
  <c r="AH122" i="3" l="1"/>
  <c r="AH121" i="3" s="1"/>
  <c r="AJ25" i="3"/>
  <c r="AD29" i="3"/>
  <c r="AJ29" i="3" s="1"/>
  <c r="AG121" i="3"/>
  <c r="AJ22" i="1"/>
  <c r="AJ130" i="3"/>
  <c r="AL60" i="1"/>
  <c r="AG90" i="1"/>
  <c r="AG20" i="1" s="1"/>
  <c r="AD28" i="3"/>
  <c r="AD22" i="3"/>
  <c r="AL98" i="1"/>
  <c r="AF90" i="1"/>
  <c r="AL90" i="1" s="1"/>
  <c r="AE98" i="3"/>
  <c r="AC28" i="3"/>
  <c r="AC26" i="3" s="1"/>
  <c r="AC22" i="3"/>
  <c r="AD44" i="1"/>
  <c r="AI128" i="3"/>
  <c r="AI122" i="3" s="1"/>
  <c r="AD82" i="1"/>
  <c r="AF20" i="1"/>
  <c r="AD61" i="1"/>
  <c r="AF24" i="3"/>
  <c r="AJ132" i="3"/>
  <c r="AH108" i="3"/>
  <c r="AG99" i="3"/>
  <c r="AG98" i="3" s="1"/>
  <c r="AG24" i="3" l="1"/>
  <c r="AG22" i="3" s="1"/>
  <c r="AL20" i="1"/>
  <c r="AD54" i="1"/>
  <c r="AD30" i="1"/>
  <c r="AD60" i="1"/>
  <c r="AF28" i="3"/>
  <c r="AF26" i="3" s="1"/>
  <c r="AF22" i="3"/>
  <c r="AI108" i="3"/>
  <c r="AI99" i="3" s="1"/>
  <c r="AI98" i="3" s="1"/>
  <c r="AH99" i="3"/>
  <c r="AH98" i="3" s="1"/>
  <c r="AH24" i="3" s="1"/>
  <c r="AE24" i="3"/>
  <c r="AD98" i="1"/>
  <c r="AJ128" i="3"/>
  <c r="AJ122" i="3" s="1"/>
  <c r="AD90" i="1"/>
  <c r="AD175" i="1"/>
  <c r="AD26" i="3"/>
  <c r="AJ108" i="3" l="1"/>
  <c r="AG28" i="3"/>
  <c r="AG26" i="3" s="1"/>
  <c r="AJ99" i="3"/>
  <c r="AE22" i="3"/>
  <c r="AE28" i="3"/>
  <c r="AI121" i="3"/>
  <c r="AJ121" i="3" s="1"/>
  <c r="AH28" i="3"/>
  <c r="AH26" i="3" s="1"/>
  <c r="AH22" i="3"/>
  <c r="AJ98" i="3"/>
  <c r="AE26" i="3" l="1"/>
  <c r="AI24" i="3"/>
  <c r="AI22" i="3" l="1"/>
  <c r="AJ22" i="3" s="1"/>
  <c r="AI28" i="3"/>
  <c r="AJ24" i="3"/>
  <c r="AI26" i="3" l="1"/>
  <c r="AJ26" i="3" s="1"/>
  <c r="AJ28" i="3"/>
  <c r="AB153" i="3"/>
  <c r="AB48" i="3"/>
  <c r="AB121" i="3"/>
  <c r="AB98" i="3"/>
</calcChain>
</file>

<file path=xl/sharedStrings.xml><?xml version="1.0" encoding="utf-8"?>
<sst xmlns="http://schemas.openxmlformats.org/spreadsheetml/2006/main" count="1730" uniqueCount="447">
  <si>
    <t>Показатель 3 "Доля внебюджетных финансовых средств оператора региональной навигационно-информационной системы Тверской области, направленная на создание региональной навигационно-информационной системы Тверской области в отчетном периоде"</t>
  </si>
  <si>
    <t>Показатель 2 "Доля территории Тверской области, имеющая актуальную картографическую основу"</t>
  </si>
  <si>
    <t>Показатель 1 "Объем внебюджетных финансовых средств оператора региональной навигационно-информационной системы Тверской области привлеченных на формирование картографической основы для региональной навигационно-информационной системы Тверской области"</t>
  </si>
  <si>
    <t>Показатель 1 "Объем внебюджетных финансовых средств оператора региональной навигационной системы Тверской области привлеченных для выполнения работ по обеспечению развития системы высокоточного позиционирования на территории Тверской области"</t>
  </si>
  <si>
    <t>Показатель 2 "Количество действующих на территории Тверской и используемых при предоставлении услуг высокоточного позиционирования области референцных станций"</t>
  </si>
  <si>
    <t>Показатель 1 "Объем внебюджетных финансовых средств оператора региональной навигационно-информационной системы Тверской области, направленных на выполнение работ по развитию единой навигационной информационной платформы Тверской области"</t>
  </si>
  <si>
    <t>Показатель 2 "Доля услуг в сфере геодезии, картографии, землеустройства и планирования территорий, оказанных с использованием системы высокоточного позиционирования Тверской области"</t>
  </si>
  <si>
    <t>Мероприятие 1.001 "Субсидии государственному автономному учреждению Тверской области "Многофункциональный центр предоставления государственных и муниципальных услуг" (далее – ГАУ "МФЦ") на оказание государственных услуг в рамках государственного задания"</t>
  </si>
  <si>
    <t>Мероприятие 1.002 "Обеспечение доступа исполнительных органов государственной власти Тверской области к информационно-телекоммуникационной сети Интернет"</t>
  </si>
  <si>
    <t>Мероприятие 1.003 "Предоставление городских телефонных номеров для обеспечения функционирования IP-телефонии исполнительных органов государственной власти Тверской области"</t>
  </si>
  <si>
    <t>Принятые обозначения и сокращения:</t>
  </si>
  <si>
    <t xml:space="preserve">Коды бюджетной классификации </t>
  </si>
  <si>
    <t>Единица  измерения</t>
  </si>
  <si>
    <t>тыс. рублей</t>
  </si>
  <si>
    <t xml:space="preserve">Программа , всего </t>
  </si>
  <si>
    <t xml:space="preserve">Обеспечивающая подпрограмма </t>
  </si>
  <si>
    <t>-</t>
  </si>
  <si>
    <t>минут</t>
  </si>
  <si>
    <t>процент</t>
  </si>
  <si>
    <t>Мбит/с</t>
  </si>
  <si>
    <t>часов</t>
  </si>
  <si>
    <t>номер</t>
  </si>
  <si>
    <t>А</t>
  </si>
  <si>
    <t>Ф</t>
  </si>
  <si>
    <t xml:space="preserve">Расходы по центральному аппарату на выполнение государственных полномочий Тверской области </t>
  </si>
  <si>
    <t>х</t>
  </si>
  <si>
    <t>единиц</t>
  </si>
  <si>
    <t xml:space="preserve">код администратора  программы </t>
  </si>
  <si>
    <t>раздел</t>
  </si>
  <si>
    <t>подраздел</t>
  </si>
  <si>
    <t>программа</t>
  </si>
  <si>
    <t>подпрограмма</t>
  </si>
  <si>
    <t>вид мероприятия</t>
  </si>
  <si>
    <t xml:space="preserve">подвид мероприятия </t>
  </si>
  <si>
    <t xml:space="preserve"> закон  Тверской области</t>
  </si>
  <si>
    <t>классификация целевой статьи расхода бюджета</t>
  </si>
  <si>
    <t>Дополнительный аналитический код</t>
  </si>
  <si>
    <t>код вида расходов</t>
  </si>
  <si>
    <t>задача подпрограммы</t>
  </si>
  <si>
    <t xml:space="preserve">мероприятие   (подпрограммы  или административное) </t>
  </si>
  <si>
    <t xml:space="preserve">номер показателя </t>
  </si>
  <si>
    <t>Цели программы, подпрограммы,  задачи  подпрограммы, мероприятия подпрограммы, административные мероприятия  и их показатели</t>
  </si>
  <si>
    <t>Целевое (суммарное) значение показателя</t>
  </si>
  <si>
    <t>значение</t>
  </si>
  <si>
    <t>год  достижения</t>
  </si>
  <si>
    <t>«Информационное общество и информационные технологии Тверской области» на 2013-2018 годы</t>
  </si>
  <si>
    <t>Характеристика   государственной  программы Тверской области</t>
  </si>
  <si>
    <t>(да-1/нет-0)</t>
  </si>
  <si>
    <t>Годы реализации программы</t>
  </si>
  <si>
    <t>человек</t>
  </si>
  <si>
    <t>2. Административные  мероприятия</t>
  </si>
  <si>
    <t>да/нет</t>
  </si>
  <si>
    <t>да</t>
  </si>
  <si>
    <t>2018 г.</t>
  </si>
  <si>
    <t>чел.</t>
  </si>
  <si>
    <t>%</t>
  </si>
  <si>
    <t>(да/нет)</t>
  </si>
  <si>
    <t>(да, нет)</t>
  </si>
  <si>
    <t>Расходы  на руководство и управление главного администратора программы Главное управление информационных технологий и связи Тверской области</t>
  </si>
  <si>
    <t>единица</t>
  </si>
  <si>
    <t>Цель «Обеспечение повышения качества жизни населения Тверской области и устойчивого роста экономики Тверской области за счет использования гражданами, хозяйствующими субъектами, исполнительными органами государственной власти Тверской области и органами местного самоуправления муниципальных образований Тверской области информационно-коммуникационных технологий»</t>
  </si>
  <si>
    <t>Показатель 2 «Доля исполнительных органов государственной власти Тверской области и органов местного самоуправления муниципальных образований Тверской области, осуществляющих межведомственное и межуровневое взаимодействие при предоставлении государственных услуг в электронном виде»</t>
  </si>
  <si>
    <t>Показатель 3 «Количество заявителей, которым ежегодно по принципу  «одного окна» оказаны на территории Тверской области государственные (муниципальные) услуги»</t>
  </si>
  <si>
    <t>Подпрограмма  1 «Развитие и внедрение региональной комплексной информационной системы «Государственные услуги Тверской области» (далее - РКИС «ГУ ТО»)»</t>
  </si>
  <si>
    <t>Задача 1 «Обеспечение формирования и развития электронного правительства на территории Тверской области»</t>
  </si>
  <si>
    <t>Показатель 1 «Доля граждан, использующих механизм получения государственных и муниципальных услуг в электронной форме»</t>
  </si>
  <si>
    <t>Мероприятие 1.001 «Субсидии государственному автономному учреждению Тверской области «Многофункциональный центр предоставления государственных и муниципальных услуг» (далее – ГАУ «МФЦ») на оказание государственных услуг в рамках государственного задания»</t>
  </si>
  <si>
    <t>Показатель 1 «Степень удовлетворенности граждан качеством и доступностью государственных и муниципальных услуг»</t>
  </si>
  <si>
    <t>Мероприятие 1.002 «Субсидии ГАУ «МФЦ» на иные цели на приобретение основных средств»</t>
  </si>
  <si>
    <t>Показатель 1 «Степень выполнения мероприятия»</t>
  </si>
  <si>
    <t>Административное мероприятие  1.004  «Мониторинг исполнительных органов государственной власти Тверской области и органов местного самоуправления муниципальных образований Тверской области в части перехода на межведомственное взаимодействие при предоставлении государственных и муниципальных услуг»</t>
  </si>
  <si>
    <t>Показатель 1 «Охват населения государственными и муниципальными услугами, предоставляемых с использованием мобильных групп»</t>
  </si>
  <si>
    <t>Подпрограмма  2  «Повышение эффективности деятельности исполнительных органов государственной власти Тверской области и органов местного самоуправления Тверской области за счет использования информационно-коммуникационных технологий»</t>
  </si>
  <si>
    <t>Задача 1 «Обеспечение функционирования информационно-телекоммуникационной инфраструктуры исполнительных органов государственной власти Тверской области»</t>
  </si>
  <si>
    <t>Показатель 1  «Доля исполнительных органов государственной власти Тверской области и органов местного самоуправления муниципальных образований Тверской области, подключенных к единой информационной коммуникационной сети исполнительных органов государственной власти Тверской области (далее – ЕИКС Тверской области)»</t>
  </si>
  <si>
    <t>Показатель 2  «Среднее время устранения неполадки автоматизированного рабочего места государственного гражданского служащего Тверской области»</t>
  </si>
  <si>
    <t>Показатель 1 «Общая скорость подключения к информационно-телекоммуникационной сети Интернет в рамках предоставления услуг по обеспечению доступа исполнительных органов государственной власти Тверской области»</t>
  </si>
  <si>
    <t>Показатель 1 «Количество предоставленных городских телефонных номеров для обеспечения функционирования IP-телефонии исполнительных органов государственной власти Тверской области»</t>
  </si>
  <si>
    <t>Задача 2 «Реализация государственной политики Тверской области в сфере информационных технологий и связи»</t>
  </si>
  <si>
    <t>Показатель 1  «Уровень удовлетворенности населения качеством предоставления услуг в сфере информационных технологий и связи»</t>
  </si>
  <si>
    <t>Показатель 1 «Количество федеральных целевых программ, в мероприятиях которых участвует Тверская область»</t>
  </si>
  <si>
    <t>Показатель 1 «Доля покрытия территории Тверской области устойчивой мобильной связью»</t>
  </si>
  <si>
    <t>Показатель 1 «Доля снижения расходов исполнительных органов государственной власти Тверской области при приобретении средств вычислительной техники, услуг связи и иных видов услуг в сфере информационно-коммуникационных технологий за счет организации совместных торгов»</t>
  </si>
  <si>
    <t>Показатель 1 «Наличие единого стандарта технического оснащения рабочих мест государственных гражданских служащих Тверской области средствами вычислительной и организационной техники»</t>
  </si>
  <si>
    <t>Административное мероприятие  2.1 «Повышение квалификации сотрудников Главного управления информационных технологий и связи Тверской области»</t>
  </si>
  <si>
    <t>Показатель 1 «Количество сотрудников Главного управления информационных технологий и связи Тверской области, прошедших курсы повышения квалификации»</t>
  </si>
  <si>
    <t>Показатель 2 «Доля сотрудников  Главного управления информационных технологий и связи Тверской области, повысивших свою квалификацию  за отчетный период»</t>
  </si>
  <si>
    <t>Административное мероприятие  2.2 «Прохождение профессиональной переподготовки сотрудников Главного управления информационных технологий и связи Тверской области»</t>
  </si>
  <si>
    <t>Показатель  1 «Количество сотрудников Главного управления информационных технологий и связи Тверской области, прошедших профессиональную переподготовку»</t>
  </si>
  <si>
    <t>Показатель 1 «Доля граждан, имеющих доступ к получению государственных и муниципальных услуг по принципу «одного окна» по месту пребывания»</t>
  </si>
  <si>
    <t>Показатель 1 «Охват населения государственными и муниципальными услугами, предоставляемых по принципу «одного окна» в многофункциональных центрах предоставления государственных и муниципальных услуг»</t>
  </si>
  <si>
    <t>Показатель 1 «Плановое количество государственных и муниципальных услуг, предоставляемых по принципу «одного окна» на базе многофункциональных центров предоставления государственных и муниципальных услуг»</t>
  </si>
  <si>
    <t>Задача 2  «Получение гражданами государственных и муниципальных услуг по принципу «одного окна» по месту пребывания»</t>
  </si>
  <si>
    <t>Показатель 1 «Охват населения государственными и муниципальными услугами, предоставляемыми на базе удаленных рабочих мест ГАУ «МФЦ»</t>
  </si>
  <si>
    <t>Показатель 1 «Среднее время ожидания в очереди при обращении граждан Российской Федерации в исполнительный орган государственной власти Тверской области и орган местного самоуправления муниципальных образований Тверской области»</t>
  </si>
  <si>
    <t>3. Задача  - задача  подпрограммы.</t>
  </si>
  <si>
    <t>4. Мероприятие - мероприятие подпрограммы.</t>
  </si>
  <si>
    <t>5. Показатель - показатель программы ( показатель задачи подпрограммы, показатель мероприятия , показатель административного мероприятия).</t>
  </si>
  <si>
    <t>Мероприятие 1.003 «Субсидии ГАУ «МФЦ» на иные цели на обеспечение централизованной информационно-коммуникационной поддержки процессов оказания государственных услуг органами исполнительной власти Тверской области с предоставлением региональной инфраструктуры электронного правительства»</t>
  </si>
  <si>
    <t>1.Программа - государственная программа Тверской области «Информационное общество и информационные технологии Тверской области» на 2013 - 2018 годы.</t>
  </si>
  <si>
    <t>2. Подпрограмма  - подпрограмма государственной программы Тверской области «Информационное общество и информационные технологии Тверской области» на 2013 - 2018 годы.</t>
  </si>
  <si>
    <t>Административное мероприятие  2.002  «Организация эффективного взаимодействия с операторами связи и организациям, осуществляющими свою деятельность в сфере информационных технологий»</t>
  </si>
  <si>
    <t>Административное мероприятие  2.003  «Реализация мероприятий по повышению эффективности бюджетных расходов исполнительных органов государственной власти Тверской области при приобретении средств вычислительной техники, услуг связи и иных видов услуг в сфере информационно-коммуникационных технологий за счет организации совместных торгов»</t>
  </si>
  <si>
    <t>Административное мероприятие  2.004  «Разработка единого стандарта технического оснащения рабочих мест государственных гражданских служащих Тверской области средствами вычислительной и организационной техники»</t>
  </si>
  <si>
    <t>Показатель 1</t>
  </si>
  <si>
    <t>Задача 3 «Формирование программно-аппаратной базы исполнительных органов государственной власти Тверской области для повышения качества принимаемых управленческих решений»</t>
  </si>
  <si>
    <t>Задача 1 "Разработка и введение в эксплуатацию региональной навигационно-информационной системы Тверской области"</t>
  </si>
  <si>
    <t>Мероприятие 3.018 Создание оператора региональной навигационно-информационной системы в виде открытого акционерного общества "Региональный навигационно-информационный центр Тверской области"</t>
  </si>
  <si>
    <t>Показатель 1 "Наличие единой навигационной информационной платформы Тверской области, интегрированной с территориальной информационной системой "Электронная карта Тверской области"</t>
  </si>
  <si>
    <t>Показатель 1 "Наличие подсистемы мониторинга и управления пассажирскими перевозками на территории Тверской области, включая блок учета и формирования паспортов маршрутов"</t>
  </si>
  <si>
    <t>Показатель 2 "Доля паспортов маршрутов, учет которых осуществляется с использованием подсистемы мониторинга и управления пассажирскими перевозками на территории Тверской области"</t>
  </si>
  <si>
    <t>Показатель 1 "Доля школьных автобусов, мониторинг и управление  которых осуществляется с использованием подсистемы мониторинга и управления школьными автобусами на территории Тверской области"</t>
  </si>
  <si>
    <t>Показатель 1 "Доля транспортных  средств,  осуществляющих  перевозку  специальных,  опасных,  крупногабаритных   и  тяжеловесных  грузов  на территории  Тверской  области мониторинг которых осуществляется с использованием подсистемы мониторинга транспортных  средств,  осуществляющих  перевозку  специальных,  опасных,  крупногабаритных   и  тяжеловесных  грузов  на территории  Тверской  области"</t>
  </si>
  <si>
    <t>Показатель 1 "Расчетное количество транспортных средств, мониторинг которых может осуществляться за счет программно-технологической инфраструктуры регионального навигационно-информационного центра Тверской области"</t>
  </si>
  <si>
    <t>транспортное средство</t>
  </si>
  <si>
    <t>Показатель 1 "Количество действующих на территории Тверской и используемых при предоставлении услуг высокоточного позиционирования области референцных станций"</t>
  </si>
  <si>
    <t>Показатель 1 "Доля территории Тверской области, имеющая актуальную картографическую основу"</t>
  </si>
  <si>
    <t>Показатель 1 "Доля услуг в сфере геодезии, картографии, землеустройства и планирования территорий, оказанных с использованием системы высокоточного позиционирования Тверской области"</t>
  </si>
  <si>
    <t>Показатель 1 "Доля государственных, муниципальных контрактов и договоров на выполнение работ по ремонту, капитальному ремонту, реконструкции и содержанию автомобильных дорог Тверской области, контроль исполнения которых осуществляется с использованием навигационно-информационных технологий"</t>
  </si>
  <si>
    <t>Показатель 1 "Наличие подсистемы информационного обеспечения потребителей услуг транспортного комплекса на территории Тверской области"</t>
  </si>
  <si>
    <t>Задача 2 "Оснащение навигационно-связным оборудованием автотранспортных средств и стратегических объектов транспортной инфраструктуры Тверской области"</t>
  </si>
  <si>
    <t>Показатель 1 "Количество автотранспортных средств, зарегистрированных на территории Тверской области и стратегических объектов транспортной инфраструктуры Тверской области, оснащенных навигационно-связным оборудованием"</t>
  </si>
  <si>
    <t>Показатель 1 "Доля  автотранспортных средств, используемых при осуществлении перевозок специальных, опасных, крупногабаритных и тяжеловесных грузов оснащенных навигационно-связным оборудованием"</t>
  </si>
  <si>
    <t>Показатель 1 "Доля  автотранспортных средств, используемых при оказании жилищно-коммунальных услуг, оснащенных навигационно-связным оборудованием"</t>
  </si>
  <si>
    <t>Показатель 1 "Доля  автотранспортных средств, используемых при оказании скорой и неотложной медицинской помощи, оснащенных навигационно-связным оборудованием"</t>
  </si>
  <si>
    <t>Показатель 1 "Доля  автотранспортных средств, используемых при осуществлении перевозки детей, оснащенных навигационно-связным оборудованием"</t>
  </si>
  <si>
    <t>Показатель 1 "Количество стратегических объектов транспортной инфраструктуры Тверской области, оснащенных навигационно-связным оборудованием"</t>
  </si>
  <si>
    <t>нормативно-правовой акт</t>
  </si>
  <si>
    <t>Показатель задачи 3 "Степень удовлетворенности нужд исполнительных органов государственной власти Тверской области качеством программно-аппаратной базы, включая предоставление доступа к информационно-телекоммуникационной сети Интернет и к информационным ресурсам исполнительных органов государственной власти Тверской области"</t>
  </si>
  <si>
    <t>Показатель 1 "Доля зарегистрированных на территории Тверской области транспортных средств категории M, используемых для коммерческих перевозок пассажиров, и категории N, используемых для перевозки опасных грузов, мониторинг которых осуществляется с использованием региональной навигационно-информационной системы Тверской области"</t>
  </si>
  <si>
    <t>Показатель 4 «Количество транспортных средств зарегистрированных на территории Тверской области, мониторинг которых осуществляется с использованием региональной навигационно-информационной системы Тверской области»</t>
  </si>
  <si>
    <t>нет</t>
  </si>
  <si>
    <t>Показатель 1 "Наличие подсистемы обеспечения информационной безопасности региональной навигационно-информационной системы Тверской области"</t>
  </si>
  <si>
    <t>Показатель 1 "Доля транспортных средств и объектов лесного хозяйства, мониторинг которых осуществляется с использованием подсистемы мониторинга транспортных средств и объектов лесного хозяйства"</t>
  </si>
  <si>
    <t>Показатель 1 «Доля муниципальных районов Тверской области, имеющих каналы связи в составе ЕИКС Тверской области»</t>
  </si>
  <si>
    <t>Административное мероприятие 2.001 «Взаимодействие с федеральными органами государственной власти Тверской области в части перехода на межведомственное и межуровневое взаимодействие при предоставлении государственных и муниципальных услуг»</t>
  </si>
  <si>
    <t>Степень влияния выполнения подпрограммы на реализацию программы в целом (или решения задачи подпрограммы на реализацию подпрограммы), %</t>
  </si>
  <si>
    <t>Финансовый год, предшествующий реализации программы,  2012 год</t>
  </si>
  <si>
    <t>цель программы</t>
  </si>
  <si>
    <t>референцная станция</t>
  </si>
  <si>
    <t>Показатель 1 "Количество нормативных правовых актов Тверской области, обеспечивающих правовое регулирование вопросов использования навигационно-информационных технологий, включая оснащение транспортных средств, зарегистрированных на территории Тверской области, навигационно-связным оборудованием"</t>
  </si>
  <si>
    <t xml:space="preserve">Администратор государственной программы Тверской области - Главное управление информационных технологий и связи Тверской области </t>
  </si>
  <si>
    <t>Показатель 1 "Доля транспортных средств и объектов сельского хозяйства, мониторинг которых осуществляется с использованием подсистемы мониторинга транспортных средств и объектов лесного хозяйства"</t>
  </si>
  <si>
    <t>Мероприятие 2.001 «Субсидии муниципальным образованиям на ремонт помещений для размещения филиалов ГАУ «МФЦ»</t>
  </si>
  <si>
    <t>Мероприятие 2.002 «Оснащение вновь открываемых филиалов ГАУ «МФЦ»</t>
  </si>
  <si>
    <t>Мероприятие 2.003 «Оснащение удаленных рабочих мест ГАУ «МФЦ»</t>
  </si>
  <si>
    <t>Мероприятие 2.004 «Создание и техническое оснащение 5 мобильных групп ГАУ «МФЦ»</t>
  </si>
  <si>
    <t>Мероприятие 1.001  «Предоставление каналов связи для ЕИКС Тверской области»</t>
  </si>
  <si>
    <t>Мероприятие 1.002 «Обеспечение доступа исполнительных органов государственной власти Тверской области к информационно-телекоммуникационной сети Интернет»</t>
  </si>
  <si>
    <t>Мероприятие 1.003 «Предоставление городских телефонных номеров для обеспечения функционирования IP-телефонии исполнительных органов государственной власти Тверской области»</t>
  </si>
  <si>
    <t>Мероприятие 1.002 Разработка подсистемы обеспечения информационной безопасности региональной навигационно-информационной системы Тверской области</t>
  </si>
  <si>
    <t>Мероприятие 1.003 Разработка подсистемы мониторинга и управления пассажирскими перевозками на территории Тверской области, включая блок учета и формирования паспортов маршрутов</t>
  </si>
  <si>
    <t>Показатель 1 "Доля государственных, муниципальных контрактов и договоров на выполнение работ в сфере жилищно-коммунального хозяйства, контроль исполнения которых осуществляется с использованием навигационно-информационных технологий" Показатель менять</t>
  </si>
  <si>
    <t>Показатель 2 "Обеспечение централизованной информационно-коммуникационной поддержки процессов оказания государственных услуг органами исполнительной власти Тверской области с предоставлением региональной инфраструктуры электронного правительства за счет средств федерального бюджетав рамках единого государственного контракта Министерства связи и массовых коммуникаций Российской Федерации и оператором"</t>
  </si>
  <si>
    <t>Мероприятие 1.004 Разработка подсистемы мониторинга и управления школьными автобусами на территории Тверской области</t>
  </si>
  <si>
    <t>Мероприятие 1.005 Разработка  подсистемы  мониторинга  транспортных  средств,  осуществляющих  перевозку  специальных,  опасных,  крупногабаритных   и  тяжеловесных  грузов  на территории  Тверской  области</t>
  </si>
  <si>
    <t>Мероприятие 1.006 Создание  программно-технологической  инфраструктуры  регионального  навигационно-информационного  центра  Тверской  области</t>
  </si>
  <si>
    <t>Мероприятие 1.007 Интеграция системы высокоточного позиционирования Тверской области с единой навигационной информационной платформой  Тверской области на базе территориальной информационной системы  «Электронная карта Тверской области»</t>
  </si>
  <si>
    <t>Мероприятие 1.008 Развертывание и обеспечение функционирования системы высокоточного позиционирования Тверской области</t>
  </si>
  <si>
    <t>Мероприятие 1.009 Разработка подсистемы мониторинга и управления дорожной техникой, осуществляющей выполнение работ по ремонту, капитальному ремонту, реконструкции и содержанию автомобильных дорог Тверской области на базе программного обеспечения единого регионального центра системного позиционирования и мониторинга транспортных средств на территории Тверской области</t>
  </si>
  <si>
    <t>Мероприятие 1.010 Разработка подсистемы мониторинга транспортных средств и объектов лесного хозяйства на территории Тверской области</t>
  </si>
  <si>
    <t>Мероприятие 1.011 Разработка подсистемы мониторинга  автомобильных транспортных средств и объектов сельского хозяйства на территории Тверской области</t>
  </si>
  <si>
    <t>Мероприятие 1.012 Формирование картографической основы для региональной навигационно-информационной системы Тверской области</t>
  </si>
  <si>
    <t>Мероприятие 1.013 Разработка навигационно-информационной подсистемы мониторинга и управления транспортными средствами, используемых при оказании скорой и неотложной медицинской помощи, включая транспортные средства Центра медицины катастроф Тверской области</t>
  </si>
  <si>
    <t>Мероприятие 1.014 Разработка подсистемы мониторинга автомобильных транспортных средств организаций жилищно-коммунального хозяйства</t>
  </si>
  <si>
    <t>Мероприятие 1.015 Развитие системы высокоточного позиционирования на территории Тверской области</t>
  </si>
  <si>
    <t>Мероприятие 1.016 Разработка подсистемы информационного обеспечения потребителей услуг транспортного комплекса на территории Тверской области</t>
  </si>
  <si>
    <t>Административное мероприятие 2.002 Формирование нормативно-правовой базы, обеспечивающей правовое регулирование вопросов использования навигационно-информационных технологий, включая оснащение транспортных средств, зарегистрированных на территории Тверской области, навигационно-связным оборудованием</t>
  </si>
  <si>
    <t>Административное мероприятие 2.003 Оснащение навигационно-связным оборудованием автотранспортных средств, используемых при осуществлении перевозки детей</t>
  </si>
  <si>
    <t>Административное мероприятие 2.004 Оснащение навигационно-связным оборудованием автотранспортных средств, используемых при оказании скорой и неотложной медицинской помощи</t>
  </si>
  <si>
    <t>Административное мероприятие 2.005 Оснащение навигационно-связным оборудованием автотранспортных средств, используемых при оказании жилищно-коммунальных услуг</t>
  </si>
  <si>
    <t>Административное мероприятие 2.006 Оснащение навигационно-связным оборудованием автотранспортных средств, используемых при осуществлении перевозок специальных, опасных, крупногабаритных и тяжеловесных грузов</t>
  </si>
  <si>
    <t>государственная услуга</t>
  </si>
  <si>
    <t>Показатель 2 "Наличие региональной навигационно-информационной системы Тверской области, введенной в промышленную эксплуатацию и используемой при навигационно-информационном обеспечении автомобильных маршрутов на территории Тверской области"</t>
  </si>
  <si>
    <t>Показатель 3 "Количество подсистем введенных в промышленную эксплуатацию в составе региональной навигационно-информационной системы Тверской области"</t>
  </si>
  <si>
    <t>Показатель 2 "Доля исполнительных органов государственной власти Тверской области использующих единую навигационную информационную платформу Тверской области"</t>
  </si>
  <si>
    <t>Показатель 1 "Наличие возможности использования системы высокоточного позиционирования Тверской области для определения координат объектов транспортной инфраструктуры с последующей передачей информации в региональную навигационно-информационную систему Тверской области"</t>
  </si>
  <si>
    <t>Показатель 1 "Наличие подсистемы использования навигационно-информационной подсистемы мониторинга и управления транспортными средствами, используемыми при оказании скорой и неотложной медицинской помощи, при ликвидации последствий чрезвычайных ситуаций</t>
  </si>
  <si>
    <t>Показатель 1 «Количество государственных и муниципальных услуг, предоставляемых исполнительными органами государственной власти Тверской области и органами местного самоуправления муниципальных образований Тверской области в электронном виде»</t>
  </si>
  <si>
    <t>Мероприятие 1.001 "Выполнение работ по созданию на базе территориальной информационной системы "Электронная карта Тверской области" единой навигационной информационной платформы Тверской области,  включая подсистемы информационного обеспечения деятельности исполнительных органов государственной власти Тверской области и разработку унифицированных средств взаимодействия с внешними системами и подсистемами"</t>
  </si>
  <si>
    <t>Мероприятие 3.001 «Субсидии ГАУ «МФЦ» на иные цели на выполнение работ по капитальному ремонту отдельных помещений административного здания для создания ситуационного центра, узла специальной закрытой связи ФСО России по адресу: г. Тверь, ул. Советская, д. 23»</t>
  </si>
  <si>
    <t>Показатель 1 "Наличие подготовленного помещения для создания ситуационного центра, узла специальной закрытой связи ФСО России по адресу г. Тверь, ул. Советская, д. 23"</t>
  </si>
  <si>
    <t>Мероприятие 3.002 «Субсидии ГАУ «МФЦ» на иные цели на выполнение работ по разработке проектно-сметной документации на проведение капитального ремонта отдельных помещений административного здания для создания ситуационного центра, узла специальной закрытой связи ФСО России по адресам: г. Тверь, ул. Советская, д. 44, д. 46»</t>
  </si>
  <si>
    <t>Показатель 1 "Наличие согласованной с государственным учреждением Тверской области "Региональный центр ценообразования в строительстве" проектно-сметной документации на проведение капитального ремонта отдельных помещений административного здания для создания ситуационного центра, узла специальной закрытой связи ФСО России, согласованная с Региональным центром ценообразования в строительстве Тверской области по адресам г. Тверь, ул. Советская, д. 44, д. 46"</t>
  </si>
  <si>
    <t>Мероприятие 3.003 «Субсидии ГАУ «МФЦ» на иные цели на организацию резервного канала связи для обеспечения подключения исполнительных органов государственной власти Тверской области, расположенных в здании по адресу: г. Тверь, Смоленский переулок, д. 29, к информационным ресурсам Правительства Тверской области»</t>
  </si>
  <si>
    <t>Показатель 1 «Наличие резервного канала связи между площадками по адресам: г. Тверь, Смоленский переулок, д. 29 и г. Тверь ул. Советская, д. 44»</t>
  </si>
  <si>
    <t>Приложение 1
к   государственной  программе Тверской области «Информационное общество и информационные технологии Тверской области» на 2013 - 2018 годы</t>
  </si>
  <si>
    <t>государствен-ная услуга</t>
  </si>
  <si>
    <t>Мероприятие 1.017 Внесение взноса в уставной капитал открытого акционерного общества Тверской области "Региональный навигационно-информационный центр Тверской области</t>
  </si>
  <si>
    <t>Областной бюджет Тверской области</t>
  </si>
  <si>
    <t>Мероприятие 2.001 Оснащение навигационно-связным оборудованием транспортных средств и стратегических объектов транспортной инфраструктуры Тверской области</t>
  </si>
  <si>
    <t>Иные источники *</t>
  </si>
  <si>
    <t>Задача 3 "Внедрение универсальных электронных карт (УЭК) на территории Тверской области"</t>
  </si>
  <si>
    <t>Показатель 1 "Доля населения Тверской области, получивших УЭК"</t>
  </si>
  <si>
    <t>Мероприятие 3.001 "Субсидии ГАУ «МФЦ» на иные цели на организацию пунктов приема заявлений и выдачи УЭК на территории Тверской области в филиалах ГАУ "МФЦ"</t>
  </si>
  <si>
    <t>Показатель 1 "Количество комплектов оборудования пункта приема заявлений и выдачи УЭК"</t>
  </si>
  <si>
    <t>комплект оборудования</t>
  </si>
  <si>
    <t>Мероприятие 3.002 "Субсидии ГАУ «МФЦ» на иные цели на изготовление УЭК"</t>
  </si>
  <si>
    <t>УЭК</t>
  </si>
  <si>
    <t>Мероприятие 1.004 "Приобретение и установка кондиционеров в серверных помещениях по адресам: ул. Советская, д. 44, проспект Победы, д. 53 и  ул. Советская, д. 23"</t>
  </si>
  <si>
    <t>Показатель 1 "Количество кондиционеров, приобретенных и установленных в серверных помещениях по адресам:  ул. Советская, д. 44, проспект Победы, д. 53 и  ул. Советская, д. 23"</t>
  </si>
  <si>
    <t>Показатель 1 «Количество исполнительных органов государственной власти Тверской области и органов местного самоуправления муниципальных образований Тверской области, предоставляющих информацию о ходе работ по переходу на межведомственное взаимодействие при предоставлении государственных и муниципальных услуг»</t>
  </si>
  <si>
    <t>Мероприятие 1.005 «Субсидии ГАУ «МФЦ» на иные цели на оплату исполнительного листа и оплату земельного налога»</t>
  </si>
  <si>
    <t>в том числе</t>
  </si>
  <si>
    <t>Организация, осуществляющая инвестиции в реализацию мероприятий по информационно-навигационному обеспечению деятельности автомобильных маршрутов</t>
  </si>
  <si>
    <t>Иные источники всего: **</t>
  </si>
  <si>
    <t>Областной бюджет Тверской области всего</t>
  </si>
  <si>
    <t>доля софинансирования из областного бюджета обязательная для получения субсидий из федерального бюджета</t>
  </si>
  <si>
    <t>за счет софианнсирования расходных обязательств Тверской области в рамках предоставления субсидии из федерального бюджета</t>
  </si>
  <si>
    <t>взнос в уставной капитал ОАО "Региональный навигационно-информационный центр Тверской области" организациии, осуществляющей инвестиции в реализацию мероприятий по информационно-навигационному обеспечению деятельности автомобильных маршрутов (51% от уставного капитала)</t>
  </si>
  <si>
    <t>взнос в уставной капитал ОАО "Региональный навигационно-информационный центр Тверской области" Тверской области (49% от размера уставного капитала) за счет полученных субсидий из федерального бюджета</t>
  </si>
  <si>
    <t>Подпрограмма 3 "Внедрение навигационно-информационных  технологий  с использованием  системы ГЛОНАСС в интересах социально- экономического развития Тверской  области"</t>
  </si>
  <si>
    <t>Областной бюджет Тверской области, без учета субсидий из федерального бюджета</t>
  </si>
  <si>
    <t>Показатель 1 "Количество универсальных электронных карт выданных населению"</t>
  </si>
  <si>
    <t>Субсидия из федерального бюджета *</t>
  </si>
  <si>
    <t>Иные источники **</t>
  </si>
  <si>
    <t>Показа</t>
  </si>
  <si>
    <t>Субсидия из федерального бюджета</t>
  </si>
  <si>
    <t>Субсидии из федерального бюджета</t>
  </si>
  <si>
    <t>Показатель 1 "Количество предприятий, получивших субсидии"</t>
  </si>
  <si>
    <t>Показатель 2 "Объем субсидий, предоставленных предприятиям"</t>
  </si>
  <si>
    <t>Мероприятие 1.002 "Субсидии муниципальным образованиям на ремонт помещений для размещения филиалов ГАУ "МФЦ"</t>
  </si>
  <si>
    <t>Административное мероприятие  2.1 "Повышение квалификации сотрудников  Министерства промышленности и информационных технологий Тверской области"</t>
  </si>
  <si>
    <t>Административное мероприятие  2.2 "Прохождение профессиональной переподготовки сотрудников Министерства промышленности и информационных технологий Тверской области"</t>
  </si>
  <si>
    <t>Показатель 1 "Доля сотрудников  Министерства промышленности и информационных технологий Тверской области, прошедших курсы повышения квалификации"</t>
  </si>
  <si>
    <t>Показатель  1 "Доля сотрудников Министерства промышленности и информационных технологий Тверской области, прошедших профессиональную переподготовку"</t>
  </si>
  <si>
    <t>Подпрограмма 2 "Снижение административных барьеров, оптимизация и повышение качества предоставления государственных и муниципальных услуг"</t>
  </si>
  <si>
    <t>Мероприятие 1.003 "Оснащение вновь открываемых филиалов ГАУ "МФЦ" в соответствии со схемой размещения, дооснащение действующих филиалов ГАУ "МФЦ" в соответствии с требованиями комфортности и требованиями по защите персональных данных, и в связи с созданием пунктов приема/выдачи универсальных электронных карт в филиалах ГАУ "МФЦ"</t>
  </si>
  <si>
    <t>Задача 2 «Повышение доступности и качества предоставления государственных и муниципальных услуг»</t>
  </si>
  <si>
    <t>Мероприятие 2.001 "Развитие региональной системы межведомственного электронного взаимодействия и Тверской области"</t>
  </si>
  <si>
    <t>Мероприятие 2.004 "Субсидии ГАУ "МФЦ" на иные цели на изготовление и доставку универсальных электронных карт УЭК"</t>
  </si>
  <si>
    <t xml:space="preserve">Показатель 1 "Индекс промышленного производства" </t>
  </si>
  <si>
    <t>Мероприятие 2.005 "Унификация муниципальных услуг"</t>
  </si>
  <si>
    <t>Мероприятие 2.008 "Проведение мониторинга удовлетворенности субъектов предпринимательства условиями ведения предпринимательской деятельности в Тверской области"</t>
  </si>
  <si>
    <t>Задача 1 "Создание условий для предоставления государственных и муниципальных услуг по принципу "одного окна" на территории Тверской области"</t>
  </si>
  <si>
    <t>Показатель 1 "Степень удовлетворенности граждан качеством и доступностью государственных и муниципальных услуг"</t>
  </si>
  <si>
    <t>Показатель 1 "Общая скорость подключения к информационно-телекоммуникационной сети Интернет в рамках предоставления услуг по обеспечению доступа исполнительных органов государственной власти Тверской области"</t>
  </si>
  <si>
    <t>Показатель 1 "Количество предоставленных городских телефонных номеров для обеспечения функционирования IP-телефонии исполнительных органов государственной власти Тверской области"</t>
  </si>
  <si>
    <t>Мб/с</t>
  </si>
  <si>
    <t>Мероприятие 2.006 "Организация обучающих семинаров по вопросам повышения доступности государственных и муниципальных услуг"</t>
  </si>
  <si>
    <t>Мероприятие 2.007 "Проведение мониторинга качества предоставления государственных (муниципальных) услуг"</t>
  </si>
  <si>
    <t>Наименование подпрограммы/задачи/меропрития</t>
  </si>
  <si>
    <t>Лимиты</t>
  </si>
  <si>
    <t>С учетом дополнительного финансирования</t>
  </si>
  <si>
    <t>Превышение лимитов</t>
  </si>
  <si>
    <t>Показатель 1 "Доля автотранспортных средств, используемых при оказании жилищно-коммунальных услуг, оснащенных навигационно-связным оборудованием"</t>
  </si>
  <si>
    <t>Показатель 1 "Доля автотранспортных средств, используемых при осуществлении перевозок специальных, опасных, крупногабаритных и тяжеловесных грузов, оснащенных навигационно-связным оборудованием"</t>
  </si>
  <si>
    <t>Показатель 1 "Доля автотранспортных средств, используемых при осуществлении перевозок пассажиров, включая детей, оснащенных навигационно-связным оборудованием"</t>
  </si>
  <si>
    <t>Показатель 1 "Количество автотранспортных средств, зарегистрированных на территории Тверской области, оснащенных навигационно-связным оборудованием"</t>
  </si>
  <si>
    <t>Показатель 1 "Количество федеральных целевых программ и иных нормативных правовых актов Российской Федерации, в которых Тверская область выступает в качестве получателя субсидий из федерального бюджета Тверской области"</t>
  </si>
  <si>
    <t>Показатель 2 "Общее количество заявителей, которым по принципу  «одного окна» оказаны на территории Тверской области государственные (муниципальные) услуги"</t>
  </si>
  <si>
    <t>филиал</t>
  </si>
  <si>
    <t>Показатель 2 "Количество приобретенного программного обеспечения"</t>
  </si>
  <si>
    <t>Цель 2 "Повышение качества и доступности государственных и муниципальных услуг"</t>
  </si>
  <si>
    <t>Цель 3 "Повышение уровня использования информационно-коммуникационных технологий в Тверской области"</t>
  </si>
  <si>
    <t>Показатель 1 "Доля администраций муниципальных районов и городских округов Тверской области, осуществляющих взаимодействие с исполнительными органами государственной власти Тверской области с использованием единой информационно-коммуникационной сети Тверской области"</t>
  </si>
  <si>
    <t>Подпрограмма 4 "Внедрение навигационно-информационных  технологий  с использованием  системы ГЛОНАСС в интересах социально- экономического развития Тверской  области"</t>
  </si>
  <si>
    <t>Подпрограмма 1 "Развитие промышленного комплекса Тверской области"</t>
  </si>
  <si>
    <t>Показатель 1 "Количество выставочно-ярмарочных мероприятий, в которых приняли участие предприятия промышленного производства"</t>
  </si>
  <si>
    <t>Показатель 2 "Доля охвата территории Тверской области устойчивой мобильной связью"</t>
  </si>
  <si>
    <t>Финансовый год, предшествующий реализации программы,  2013 год</t>
  </si>
  <si>
    <t>Мероприятие 1.002 "Создание подсистемы мониторинга автомобильных транспортных средств организаций жилищно-коммунального хозяйства на территории Тверской области"</t>
  </si>
  <si>
    <t>Административное мероприятие 1.012 "Привлечение внебюджетных финансовых средств оператора региональной навигационно-информационной системы Тверской области для выполнения работ по развитию единой навигационной информационной платформы Тверской области"</t>
  </si>
  <si>
    <t>Административное мероприятие 2.001 "Обеспечение оснащения навигационно-связным оборудованием автотранспортных средств, используемых при осуществлении перевозок пассажиров, включая детей"</t>
  </si>
  <si>
    <t>Административное мероприятие 2.002 "Обеспечение оснащения навигационно-связным оборудованием автотранспортных средств, используемых при оказании скорой и неотложной медицинской помощи"</t>
  </si>
  <si>
    <t>Административное мероприятие 2.003 "Обеспечение оснащения навигационно-связным оборудованием автотранспортных средств, используемых при оказании жилищно-коммунальных услуг"</t>
  </si>
  <si>
    <t>Административное мероприятие 2.004 "Обеспечение оснащения навигационно-связным оборудованием автотранспортных средств, используемых при осуществлении перевозок специальных, опасных, крупногабаритных и тяжеловесных грузов"</t>
  </si>
  <si>
    <t>да -1/нет -0</t>
  </si>
  <si>
    <t>да-1/нет-0</t>
  </si>
  <si>
    <t>тыс. руб.</t>
  </si>
  <si>
    <t>1</t>
  </si>
  <si>
    <t>0</t>
  </si>
  <si>
    <t>5</t>
  </si>
  <si>
    <t>4</t>
  </si>
  <si>
    <t>2</t>
  </si>
  <si>
    <t>3</t>
  </si>
  <si>
    <t>8</t>
  </si>
  <si>
    <t>6</t>
  </si>
  <si>
    <t>7</t>
  </si>
  <si>
    <t>9</t>
  </si>
  <si>
    <t>Показатель 4 "Доля зарегистрированных на территории Тверской области транспортных средств категории M, используемых для коммерческих перевозок пассажиров, и категории N, используемых для перевозки опасных грузов, мониторинг которых осуществляется с использованием региональной навигационно-информационной системы  Тверской области"</t>
  </si>
  <si>
    <t>Показатель 2 "Объем привлеченных внебюджетных средств оператора региональной навигационно-информационной системы Тверской области на реализацию мероприятий, направленных на создание подсистем региональной навигационно-информационной системы Тверской области"</t>
  </si>
  <si>
    <t>Мероприятие 1.003 "Создание и развитие подсистемы мониторинга и управления дорожной техникой, осуществляющей выполнение работ по ремонту, капитальному ремонту, реконструкции и содержанию автомобильных дорог Тверской области на базе программного обеспечения единого регионального центра системного позиционирования и мониторинга транспортных средств на территории Тверской области"</t>
  </si>
  <si>
    <t>Административное мероприятие 1.004 "Привлечение внебюджетных финансовых средств оператора региональной навигационно-информационной системы Тверской области на создание  программно-технологической  инфраструктуры, обеспечивающей функционирование региональной навигационно-информационной системы Тверской области"</t>
  </si>
  <si>
    <t>Административное мероприятие 1.005 "Привлечение внебюджетных финансовых средств оператора региональной навигационно-информационной системы Тверской области на выполнение работ по интеграции системы высокоточного позиционирования Тверской области с единой навигационно-информационной платформой  Тверской области"</t>
  </si>
  <si>
    <t>Административное мероприятие 1.006 "Привлечение внебюджетных финансовых средств оператора региональной навигационно-информационной системы Тверской области на выполнение работ по развертыванию и обеспечению функционирования системы высокоточного позиционирования Тверской области"</t>
  </si>
  <si>
    <t>Показатель 1 "Объем внебюджетных финансовых средств оператора региональной навигационно-информационной системы Тверской области, привлеченных для выполнения работ по развертыванию и обеспечению функционирования системы высокоточного позиционирования Тверской области"</t>
  </si>
  <si>
    <t>Административное мероприятие 1.007 "Привлечение внебюджетных финансовых средств оператора региональной навигационно-информационной системы Тверской области для формирования картографической основы для региональной навигационно-информационной системы Тверской области"</t>
  </si>
  <si>
    <t>Административное мероприятие 1.008 "Привлечение внебюджетных финансовых средств оператора региональной навигационной системы Тверской области на выполнение работ по обеспечению развития системы высокоточного позиционирования на территории Тверской области"</t>
  </si>
  <si>
    <t>Административное мероприятие 1.009 "Привлечение внебюджетных финансовых средств оператора региональной навигационно-информационной системы для выполнения работ по созданию подсистемы информационного обеспечения потребителей услуг транспортного комплекса на территории Тверской области"</t>
  </si>
  <si>
    <t>Показатель 1 "Объем внебюджетных финансовых средств оператора региональной навигационно-информационной системы привлеченных для выполнения работ по созданию подсистемы информационного обеспечения потребителей услуг транспортного комплекса на территории Тверской области"</t>
  </si>
  <si>
    <t xml:space="preserve">Административное мероприятие 1.013 "Привлечение внебюджетных финансовых средств оператора региональной навигационно-информационной системы Тверской области для выполнения работ по развитию подсистемы мониторинга и управления пассажирскими перевозками на территории Тверской области" </t>
  </si>
  <si>
    <t>Административное мероприятие 1.014 "Привлечение внебюджетных финансовых средств оператора региональной навигационно-информационной системы Тверской области для выполнения работ по развитию подсистемы мониторинга и управления дорожной техникой, осуществляющей выполнение работ по ремонту, капитальному ремонту, реконструкции и содержанию автомобильных дорог Тверской области, на базе программного обеспечения единого регионального центра системного позиционирования и мониторинга транспортных средств на территории Тверской области"</t>
  </si>
  <si>
    <t>Показатель 1 "Объем внебюджетных финансовых средств оператора региональной навигационно-информационной системы Тверской области, направленных на выполнение работ по развитию подсистемы мониторинга и управления дорожной техникой, осуществляющей выполнение работ по ремонту, капитальному ремонту, реконструкции и содержанию автомобильных дорог Тверской области на базе программного обеспечения единого регионального центра системного позиционирования и мониторинга транспортных средств на территории Тверской области"</t>
  </si>
  <si>
    <t>Показатель 1 "Количество заседаний совета"</t>
  </si>
  <si>
    <t>Показатель 2 "Количество одобренных образцов изделий народных художественных промыслов признанного художественного достоинства"</t>
  </si>
  <si>
    <t>Показатель 2 "Количество предприятий и организаций, участвующих в  региональном этапе Всероссийского конкурса "Инженер года"  </t>
  </si>
  <si>
    <t>Показатель 2 "Количество участников мероприятий, посвященных "Дню машиностроителя"</t>
  </si>
  <si>
    <t>Показатель 1 "Количество поощрений коллективов предприятий и работников предприятий государственными наградами Тверской области и Российской Федерации"</t>
  </si>
  <si>
    <t>Показатель 1 "Количество победителей  регионального этапа Всероссийского конкурса "Инженер года"  </t>
  </si>
  <si>
    <t>Административное мероприятие  3.001 "Создание и обновление единой базы хозяйствующих субъектов Тверской области, имеющих признаки несостоятельности (банкротства)"</t>
  </si>
  <si>
    <t>Административное мероприятие  3.003 "Участие в процедурах финансового оздоровления промышленных предприятий, хозяйствующих субъектов  с долей участия Тверской области в уставном капитале"</t>
  </si>
  <si>
    <t>Цель 1 "Содействие комплексному развитию регионального промышленного производства"</t>
  </si>
  <si>
    <t>Задача  1 "Содействие развитию предприятий промышленного производства Тверской области"</t>
  </si>
  <si>
    <t>Показатель 1 "Количество предприятий народных художественных промыслов, принявших участие в федеральных выставочно-ярмарочных мероприятиях"</t>
  </si>
  <si>
    <t>Показатель 4 "Количество транспортных средств зарегистрированных на территории Тверской области, информация о движении которых передается в региональную навигационно-информационную систему Тверской области"</t>
  </si>
  <si>
    <t>А дальше не должно быть "1"?</t>
  </si>
  <si>
    <t>Показатель 5 "Степень готовности региональной навигационно-информационной системы  Тверской области"</t>
  </si>
  <si>
    <t>Показатель 1 "Объем внебюджетных финансовых средств оператора региональной навигационно-информационной системы Тверской области, направленных на выполнение работ по развитию подсистемы мониторинга и управления пассажирскими перевозками на территории Тверской области"</t>
  </si>
  <si>
    <t>Показатель 1 "Доля автотранспортных средств, используемых при оказании скорой и неотложной медицинской помощи, оснащенных навигационно-связным оборудованием"</t>
  </si>
  <si>
    <t>Показатель 2 "Количество отчетных материалов, направленных в соответствии с действующим законодательством в федеральные органы государственной власти "</t>
  </si>
  <si>
    <t>Показатель 1 "Степень выполнения мероприятия"</t>
  </si>
  <si>
    <t>Мероприятие 1.001  "Предоставление каналов связи для единой информационно-коммуникационной сети Тверской области"</t>
  </si>
  <si>
    <t>Задача 1 "Повышение качества предоставления государственных и муниципальных услуг по принципу "одного окна" на территории Тверской области"</t>
  </si>
  <si>
    <t>Кокоревой Е.В. Прошу определить величину показателя или скорректировать его.</t>
  </si>
  <si>
    <t>ГАУ МФЦ.
Взять из государственного задания количество услуг</t>
  </si>
  <si>
    <t>Показатель 1 "Количество соглашений о сотрудничестве, заключенных Тверской областью с организациями отрасли информационные технологий и связи"</t>
  </si>
  <si>
    <t>Административное мероприятия 2.005 "Разработка нормативных правовых актов Тверской области, регламентирующих порядок использования информационно-коммункационных технологий, создание, развитие, модернизацию, эксплуатацию информационных систем и информационно-телекоммуникационной инфраструктуры исполнительными органами государственной власти Тверской области"</t>
  </si>
  <si>
    <t>Задача 2 "Повышение эффективности использования навигационно-информационных технологий на территории Тверской области"</t>
  </si>
  <si>
    <t>Мероприятие 1.010 "Предоставление бюджетных инвестиций оператору региональной навигационной системы Тверской области на выполнение работ по проектированию и созданию и эксплуатации региональной навигационно-информационной системы Тверской области"</t>
  </si>
  <si>
    <t>Показатель 3 "Количество домашних хозяйств, имеющих доступ к информационно-телекоммуникационной сети Интернет, в расчете на 100 домашних хозяйств"</t>
  </si>
  <si>
    <t>Мероприятие  2.002   "Поднятие престижа и привлекательности труда специалистов промышленного комплекса посредством проведения мероприятия "День машиностроителя"</t>
  </si>
  <si>
    <t>Мероприятие  2.003 "Поднятие престижа инженерного труда посредством проведения мероприятия "Инженер года"</t>
  </si>
  <si>
    <t>1 - да, 0 - нет</t>
  </si>
  <si>
    <t>Показатель 1 "Наличие плана реализации Концепции промышленной политики в Тверской области"</t>
  </si>
  <si>
    <t>Показатель 2 "Степень выполнения плана реализации Концепции промышленной политики в Тверской области"</t>
  </si>
  <si>
    <t>рублей в месяц</t>
  </si>
  <si>
    <t>Показатель 2 "Наличие введенной в промышленную эксплуатацию подсистемы информационного обеспечения потребителей услуг транспортного комплекса на территории Тверской области"</t>
  </si>
  <si>
    <t>Показатель 1 "Наличие введенной в промышленную эксплуатацию подсистемы мониторинга и управления транспортными средствами, используемыми при оказании скорой и неотложной медицинской помощи, при ликвидации последствий чрезвычайных ситуаций"</t>
  </si>
  <si>
    <t>Показатель 2 "Наличие введенной в промышленную эксплуатацию подсистемы мониторинга и управления дорожной техникой, осуществляющей выполнение работ по ремонту, капитальному ремонту, реконструкции и содержанию автомобильных дорог Тверской области"</t>
  </si>
  <si>
    <t>Правильно ли я понимаю, что ежегодно мониторится 6 монопрофильных поселений?</t>
  </si>
  <si>
    <t>На сколько лет рассчитан план? Когда он будет реализован на 100%</t>
  </si>
  <si>
    <t>Нужно ли суммировать показатель?</t>
  </si>
  <si>
    <t>Мероприятие реализуется ежегодно?</t>
  </si>
  <si>
    <t>Мониторинг ежегодный? 15 предприятий мониторится?</t>
  </si>
  <si>
    <t>Показатель 1 "Количество утвержденных нормативных правовых актов Тверской области, регламентирующих использование информационных технологий"</t>
  </si>
  <si>
    <t>Административное мероприятие 2.002 "Проведение обучающих семинаров по вопросам повышения доступности государственных и муниципальных услуг"</t>
  </si>
  <si>
    <t>Показатель 1 "Количество обучающих семинаров по вопросам повышения доступности государственных и муниципальных услуг"</t>
  </si>
  <si>
    <t>Показатель 1 "Доля населения Тверской области, имеющего возможность приема эфирных цифровых телеканалов"</t>
  </si>
  <si>
    <t>Уточнить у Елены Колодовой годы реализации ФЦП в Тверской области и исходя из этого скорректировать процент</t>
  </si>
  <si>
    <t xml:space="preserve">Показатель 1 "Доля населения, проживающего на территории Тверской области, получившего и использующего универсальную электронную карту" </t>
  </si>
  <si>
    <t xml:space="preserve">процент </t>
  </si>
  <si>
    <t>Административное мероприятие 1.004 "Организация выпуска и обращения на территории Тверской области универсальных электронных карт"</t>
  </si>
  <si>
    <t>минута</t>
  </si>
  <si>
    <t>Показатель 2 "Доля населенных пунктов с численностью населения более 200 человек, в которых имеется возможность широкополосного доступа к сети Интернет"</t>
  </si>
  <si>
    <t>«Развитие промышленного производства и информационных технологий в Тверской области»  на 2014 - 2019 годы</t>
  </si>
  <si>
    <t>тыс. тонн</t>
  </si>
  <si>
    <t>Показатель 1 "Количество реестров"</t>
  </si>
  <si>
    <t>Показатель 3 "Количество новых рабочих мест на предприятиях, осуществляющих модернизацию производства"</t>
  </si>
  <si>
    <t>Показатель 2 "Количество сохраненных уникальных видов народного ремесла"</t>
  </si>
  <si>
    <t>Показатель 2 "Среднее время ожидания в очереди при обращении граждан в исполнительный орган государственной власти Тверской области (орган местного самоуправления муниципальных образований Тверской области)"</t>
  </si>
  <si>
    <t>код целевой статьи расхода бюджета</t>
  </si>
  <si>
    <t>направление расходов</t>
  </si>
  <si>
    <t xml:space="preserve">Показатель  1  "Количество предприятий промышленного производства Тверской области, получивших государственную поддержку" </t>
  </si>
  <si>
    <t xml:space="preserve">Показатель  2 "Количество заключенных соглашений о взаимодействии с предприятиями промышленного производства Тверской области"  </t>
  </si>
  <si>
    <t>Задача 3 "Обеспечение защиты интересов Тверской области в делах о банкротстве и в процедурах, применяемых в делах о банкротстве в отношении предприятий промышленного производства Тверской области"</t>
  </si>
  <si>
    <t>Показатель 1 "Полнота обеспечения представительства в судебных делах о банкротстве в отношении предприятий промышленного производства Тверской области"</t>
  </si>
  <si>
    <t>Показатель 2 "Количество предприятий промышленного производства Тверской области, получивших превентивную государственную поддержку до введения процедур банкротства"</t>
  </si>
  <si>
    <t>Показатель 1 "Количество монопрофильных муниципальных образований Тверской области участвующих в мониторинге"</t>
  </si>
  <si>
    <t>Административное мероприятие 2.001 "Проведение мониторинга потребности предприятий промышленного производства Тверской области в профессионально подготовленных кадрах"</t>
  </si>
  <si>
    <t>Показатель 1 "Количество сводных отчетов потребности предприятий промышленного производства Тверской области в профессионально подготовленных кадрах"</t>
  </si>
  <si>
    <t>Мероприятие 1.003 "Обеспечение проведения органами местного самоуправления муниципальных образований Тверской области капитального и текущего ремонта в зданиях или помещениях, находящихся в муниципальной собственности, планируемых для использования в целях размещения ГАУ "МФЦ"</t>
  </si>
  <si>
    <t>Административное мероприятие 2.001 "Разработка нормативной правовой базы, регламентирующей порядок предоставления исполнительными органами государственной власти Тверской области государственных услуг, в том числе в электронном виде"</t>
  </si>
  <si>
    <t>Показатель 1 "Количество муниципальных районов и городских округов Тверской области, использующих единую информационно-коммуникационную сеть Тверской области для передачи данных"</t>
  </si>
  <si>
    <t>Показатель 2 "Доля исполнительных органов государственной власти Тверской области, подключенных к единой информационно-коммуникационной сети Тверской области через защищенные каналы связи"</t>
  </si>
  <si>
    <t>Показатель 2 "Доля муниципальных районов и городских округов Тверской области, имеющих каналы связи в составе единой информационно-коммуникационной сети Тверской области"</t>
  </si>
  <si>
    <t>Административное мероприятие 2.003 "Ведение реестра государственных услуг, предоставляемых исполнительными органами государственной власти  Тверской  области"</t>
  </si>
  <si>
    <t>Показатель 3 "Количество предприятий Тверской области, участвующих в мероприятиях, посвященных "Дню машиностроителя"</t>
  </si>
  <si>
    <t>Подпрограмма 3 "Обеспечение широкого использования информационно-коммуникационных технологий в Тверской области"</t>
  </si>
  <si>
    <t>Показатель 2 "Планируемый объем субсидий из федерального бюджета, получаемых Тверской областью на реализацию проектов в сфере информационно-коммуникационных технологий"</t>
  </si>
  <si>
    <t>Показатель 1 "Средняя величина тарифа на широкополосный доступ к информационно-телекоммуникационной сети Интернет"</t>
  </si>
  <si>
    <t>Задача 2 "Обеспечение реализации государственной политики в сфере использования информационно-коммуникационных технологий"</t>
  </si>
  <si>
    <t>Административное мероприятие 2.004 "Обеспечение содействия при реализации на территории Тверской области мероприятий федеральной целевой программы "Развитие телерадиовещания в Российской Федерации на 2009 - 2015 годы"</t>
  </si>
  <si>
    <t>Показатель 1 "Наличие раздела официального сайта Министерства промышленности и информационных технологий Тверской области в информационно-телекоммуникационной сети Интернет, посвященного промышленному производству Тверской области"</t>
  </si>
  <si>
    <t>Показатель 2  "Объем отгруженных товаров собственного производства, выполненных работ и услуг предприятиями промышленного производства Тверской области в текущих ценах"</t>
  </si>
  <si>
    <t>Показатель 4  "Объем отгруженных товаров собственного производства, выполненных работ и услуг предприятиями промышленного производства Тверской области в сопоставимых ценах"</t>
  </si>
  <si>
    <t>Административное мероприятие 3.002 "Ведение мониторинга предприятий промышленного производства Тверской области, находящихся в процедуре несостоятельности (банкротстве)"</t>
  </si>
  <si>
    <t>Показатель 2 "Количество предприятий промышленного производства Тверской области, вошедших в мониторинг"</t>
  </si>
  <si>
    <t>Показатель 1 "Количество мониторингов предприятий промышленного производства Тверской области находящихся в процедуре несостоятельности (банкротстве)"</t>
  </si>
  <si>
    <t xml:space="preserve">1. Обеспечение деятельности  главного администратора  программы и  администраторов программы </t>
  </si>
  <si>
    <t>Административное мероприятие 1.005 "Проведение мониторинга социально-экономической ситуации в монопрофильных муниципальных образованиях Тверской области"</t>
  </si>
  <si>
    <t>Административное мероприятие 1.006 "Реализация Концепции промышленной политики в Тверской области"</t>
  </si>
  <si>
    <t>Мероприятие 1.007 "Предоставление юридическим лицам и индивидуальным предпринимателям субсидий из областного бюджета Тверской области в целях компенсации части затрат на уплату процентов по кредитам, полученным на реализацию инвестиционных проектов"</t>
  </si>
  <si>
    <t>Мероприятие 1.001 "Создание подсистемы мониторинга и управления транспортными средствами, используемыми при оказании скорой и неотложной медицинской помощи, включая транспортные средства Центра медицины катастроф Тверской области"</t>
  </si>
  <si>
    <t>Административное мероприятие 1.002 "Обеспечение участия тверских предприятий промышленного производства в выставочно-ярмарочной деятельности"</t>
  </si>
  <si>
    <t>Административное мероприятие 1.003 "Разработка раздела официального сайта Министерства промышленности и информационных технологий Тверской области в информационно-телекоммуникационной сети Интернет, посвященного промышленному производству Тверской области"</t>
  </si>
  <si>
    <t>Задача 2 "Содействие формированию кадрового потенциала промышленного производства Тверской области"</t>
  </si>
  <si>
    <t>Показатель 1 "Количество процедур оздоровления предприятий промышленного производства Тверской области, в которых приняло участие Министерство промышленности и информационных технологий Тверской области"</t>
  </si>
  <si>
    <t>Административное мероприятие 1.004 "Ведение реестра предприятий промышленного производства Тверской области, относящихся к компетенции Министерства промышленности и информационных технологий Тверской области"</t>
  </si>
  <si>
    <t>Административное мероприятие 2.003 "Обеспечение взаимодействия с организациями отрасли информационных технологий и связи по вопросам сотрудничества при реализации проектов в сфере информационно-коммуникационных технологий"</t>
  </si>
  <si>
    <t>Административное мероприятие 2.001 «Обеспечение взаимодействия с федеральными органами государственной власти по вопросам использования информационно-коммуникационных технологий при реализации государственной политики в Тверской области»</t>
  </si>
  <si>
    <t>1.1. Обеспечение выполнения функций Министерством промышленности и информационных технологий Тверской области</t>
  </si>
  <si>
    <t>Показатель 1 "Доля Тверской области в уставном капитале оператора региональной навигационной системы Тверской области на выполнение работ по проектированию, созданию и эксплуатации региональной навигационно-информационной системы Тверской области"</t>
  </si>
  <si>
    <t>Административное Мероприятие 1.011 "Привлечение внебюджетных финансовых средств организации, осуществляющей инвестиции в реализацию мероприятий по информационно-навигационному обеспечению деятельности автомобильных маршрутов на территории Тверской области, для увеличения уставного капитала оператора региональной навигационной системы Тверской области на выполнение работ по проектированию, созданию и эксплуатации региональной навигационно-информационной системы Тверской области"</t>
  </si>
  <si>
    <t>Показатель 1 "Объем привлеченных финансовых средств организации, осуществляющей инвестиции в реализацию мероприятий по информационно-навигационному обеспечению деятельности автомобильных маршрутов на территории Тверской области для  увеличения уставного капитала оператора региональной навигационной системы Тверской области на выполнение работ по проектированию, созданию и эксплуатации региональной навигационно-информационной системы Тверской области"</t>
  </si>
  <si>
    <t>Степень влияния выполнения подпрограммы на реализацию программы в целом (решения задачи подпрограммы на выполнение  подпрограммы),  доля</t>
  </si>
  <si>
    <t>Цели программы, подпрограммы,  задачи  подпрограммы, мероприятия  (административные мерприятия) подпрограммы  и их показатели</t>
  </si>
  <si>
    <t>Показатель 2 "Доля предприятий промышленного производства Тверской области, относящихся к компетенции Министерства промышленности и информационных технологий Тверской области, включенных в реестр"</t>
  </si>
  <si>
    <t>Показатель 1 "Объем привлеченных внебюджетных средств оператора региональной навигационно-информационной системы Тверской области на выполнение работ по интеграции системы высокоточного позиционирования Тверской области с единой навигационно-информационной платформой Тверской области"</t>
  </si>
  <si>
    <t>Административное мероприятие 2.002 «Разработка единых требований к оснащенности исполнительных органов государственной власти Тверской области и подведомственных им учреждений средствами вычислительной и организационной техники»</t>
  </si>
  <si>
    <t>Показатель 1 "Количество разработанных единых требований к оснащенности исполнительных органов государственной власти Тверской области и подведомственных им учреждений средствами вычислительной и организационной техники"</t>
  </si>
  <si>
    <r>
      <t>Показатель 1 "</t>
    </r>
    <r>
      <rPr>
        <sz val="12"/>
        <color indexed="8"/>
        <rFont val="Times New Roman"/>
        <family val="1"/>
        <charset val="204"/>
      </rPr>
      <t>Количество баз хозяйствующих субъектов Тверской области, имеющих признаки несостоятельности (банкротства)"</t>
    </r>
  </si>
  <si>
    <t>Главный администратор  (администратор) государственной программы Тверской области Министерство промышленности и информационных технологий Тверской области</t>
  </si>
  <si>
    <t>Задача 2 "Формирование организационно-методической базы, обеспечивающей повышение доступности  государственных и муниципальных услуг"</t>
  </si>
  <si>
    <t>Задача 1 "Оптимизация расходов исполнительных органов государственной власти Тверской области, связанных с использованием информационно-коммуникационных технологий"</t>
  </si>
  <si>
    <t>Показатель 1 "Процент сокращения расходов исполнительных органов государственной власти Тверской области, связанных с использованием информационно-коммуникационных технологий»</t>
  </si>
  <si>
    <t xml:space="preserve">мероприятие (административное мероприятие) подпрограммы </t>
  </si>
  <si>
    <t>Программная часть, всего</t>
  </si>
  <si>
    <t>Административное мероприятие 1.001 "Проведение художественно-экспертного совета по народным художественным промыслам Тверской области"</t>
  </si>
  <si>
    <t>Показатель 1 "Объем привлеченных внебюджетных средств организации, осуществляющей инвестиции в реализацию мероприятий по информационно-навигационному обеспечению деятельности автомобильных маршрутов на территории Тверской области для увеличения уставного капитала оператора региональной навигационно-информационной системы Тверской области"</t>
  </si>
  <si>
    <t>Показатель 4  "Индекс промышленного производства в обрабатывающих производствах"</t>
  </si>
  <si>
    <t>Показатель 5 "Объем добычи торфа"</t>
  </si>
  <si>
    <t>Показатель 3  "Объем отгруженных товаров собственного производства, выполненных работ и услуг предприятиями обрабатывающих производств Тверской области в текущих ценах"</t>
  </si>
  <si>
    <t>Мероприятие  1.008 "Содействие участию тверских предприятий народных художественных промыслов в федеральной выставочно-ярмарочной деятельности: выставке-ярмарке народных художественных промыслов России "ЛАДЬЯ", фестивале народных художников и мастеров России"</t>
  </si>
  <si>
    <t>Показатель 3 "Доля предприятий народных художественных промыслов, принявших участие в выставке – ярмарке «Ладья» в общем количестве предприятий народных художественных промыслов Тверской области"</t>
  </si>
  <si>
    <t>3. Задача - задача подпрограммы;</t>
  </si>
  <si>
    <t>1.Программа - государственная программа Тверской области;</t>
  </si>
  <si>
    <t xml:space="preserve">2. Подпрограмма  - подпрограмма государственной программы Тверской области; </t>
  </si>
  <si>
    <t>4. Мероприятие - мероприятие подпрограммы;</t>
  </si>
  <si>
    <t>5. Административное мероприятие - административное мероприятие подпрограммы;</t>
  </si>
  <si>
    <t>6. Показатель - показатель цели программы (показатель задачи подпрограммы, показатель мероприятия подпрограммы, показатель административного мероприятия подпрограммы).</t>
  </si>
  <si>
    <t>Показатель 3 "Доля граждан, использующих механизм получения государственных и муниципальных услуг в электронной форме"</t>
  </si>
  <si>
    <t>Показатель 4 "Доля электронных документов (сведений) федеральных органов государственной власти, получение которых в электронном виде осуществляется с использованием региональной системы межведомственного электронного взаимодействия"</t>
  </si>
  <si>
    <t>Показатель 5 "Степень удовлетворенности граждан качеством и доступностью государственных и муниципальных услуг"</t>
  </si>
  <si>
    <t>Мероприятие 1.001 "Обеспечение оказания государственных (муниципальных) услуг (выполнения работ) ГАУ "МФЦ" в рамках государственного задания"</t>
  </si>
  <si>
    <t>Показатель 1 "Доля охвата населения Тверской области государственными и муниципальными услугами, предоставляемыми по принципу "одного окна" филиалами ГАУ "МФЦ" и их территориально обособленными структурными подразделениями"</t>
  </si>
  <si>
    <t>Показатель 1 "Доля граждан, имеющих доступ к получению государственных услуг по принципу "одного окна" по месту пребывания, в том числе в филиалах государственного автономного учреждения Тверской области "Многофункциональный центр предоставления государственных и муниципальных услуг" (далее - ГАУ "МФЦ") и их территориально обособленных структурных подразделениях"</t>
  </si>
  <si>
    <t>Показатель 2 "Количество окон обслуживания граждан в филиалах ГАУ "МФЦ" и их территориально обособленных структурных подразделениях"</t>
  </si>
  <si>
    <t>Показатель 2 "Количество филиалов ГАУ "МФЦ" и их территориально обособленных структурных подразделений, подлежащих оснащению в отчетном периоде"</t>
  </si>
  <si>
    <t>Показатель 1 "Количество муниципальных районов и городских округов Тверской области, получивших субсидии на ремонт помещений для размещения филиалов ГАУ "МФЦ" и их территориально обособленных структурных подразделений"</t>
  </si>
  <si>
    <t>Показатель 2 "Среднее число обращений граждан в исполнительный орган государственной власти Тверской области (орган местного самоуправления муниципального образования Тверской области) для получения одной государственной (муниципальной) услуги"</t>
  </si>
  <si>
    <t>Показатель 1 "Количество принятых нормативных правовых актов Тверской области, регламентирующих порядок предоставления государственных услуг, в том числе в электронном виде"</t>
  </si>
  <si>
    <t>Показатель 1 "Наличие реестра государственных услуг  Тверской  области"</t>
  </si>
  <si>
    <t>Показатель  1  "Доля выпускников, завершивших обучение по образовательным программам среднего профессионального образования за счет средств областного бюджета, трудоустроившихся по полученной специальности"</t>
  </si>
  <si>
    <t>Показатель 2 "Количество мероприятий, обеспечивающих взаимодействие предприятий промышленного производства Тверской области и образовательных организаций, осуществляющих деятельность по образовательным программам среднего профессионального образования Тверской области"</t>
  </si>
  <si>
    <t>Показатель 1 "Среднее число обращений представителей юридических лиц в исполнительный орган государственной власти Тверской области (орган местного самоуправления муниципального образования Тверской области) для получения одной государственной (муниципальной) услуги, связанной со сферой предпринимательской деятельности"</t>
  </si>
  <si>
    <t>Мероприятие 1.002 "Предоставление субсидий ГАУ "МФЦ" на иные цели на оснащение вновь открываемых филиалов ГАУ "МФЦ" и их территориально обособленных структурных подразделений в соответствии со схемой размещения многофункциональных центров предоставления государственных и муниципальных услуг и отделений (офисов) привлекаемых организаций, утвержденной Губернатором Тверской области, дооснащение действующих филиалов ГАУ "МФЦ" и их территориально обособленных структурных подразделений в соответствии с требованиями комфортности и требованиями по защите персональных данных, и в связи с созданием пунктов приема (выдачи) универсальных электронных карт"</t>
  </si>
  <si>
    <t>Показатель 1 "Объем внебюджетных финансовых средств оператора региональной навигационно-информационной системы Тверской области, привлеченных для создания программно-технологической  инфраструктуры, обеспечивающей функционирование региональной навигационно-информационной системой Тверской области"</t>
  </si>
  <si>
    <t>Мероприятие 1.004 "Приобретение программного обеспечения для обеспечения функционирования информационно-коммуникационной инфраструктуры исполнительных органов государственной власти Тверской области"</t>
  </si>
  <si>
    <t>".</t>
  </si>
  <si>
    <t>млн рублей</t>
  </si>
  <si>
    <t>Мероприятие 1.005 "Приобретение телекоммуникационного оборудования для единой информационно-коммуникационной сети Тверской области"</t>
  </si>
  <si>
    <t>Показатель 1 "Количество приобретенного телекоммуникационного оборудования для единой информационно-коммуникационной сети Тверской области"</t>
  </si>
  <si>
    <t>Мероприятие 1.006 "Приобретение и установка кондиционеров в серверных помещениях по адресам: г. Тверь, ул. Советская, 44; г. Тверь, ул. Советская, 23; г. Тверь, ул. Бебеля, 28"</t>
  </si>
  <si>
    <t>Показатель 1 "Количество приобретенных кондиционеров"</t>
  </si>
  <si>
    <t>"Приложение 1
к   государственной  программе Тверской области «Развитие промышленного производства и информационных технологий в Тверской области»  на 2014 - 2019 годы</t>
  </si>
  <si>
    <t>Приложение 
к постановлению Правительства 
Тверской области 
от 25.06.2014 № 309-пп</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</si>
</sst>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46" x14ac:knownFonts="1">
    <font>
      <sz val="11"/>
      <color theme="1"/>
      <name val="Calibri"/>
      <family val="2"/>
      <charset val="204"/>
      <scheme val="minor"/>
    </font>
    <font>
      <sz val="9"/>
      <color indexed="8"/>
      <name val="Times New Roman"/>
      <family val="1"/>
      <charset val="204"/>
    </font>
    <font>
      <i/>
      <sz val="12"/>
      <color indexed="8"/>
      <name val="Times New Roman"/>
      <family val="1"/>
      <charset val="204"/>
    </font>
    <font>
      <sz val="8"/>
      <name val="Calibri"/>
      <family val="2"/>
      <charset val="204"/>
    </font>
    <font>
      <sz val="11"/>
      <name val="Times New Roman"/>
      <family val="1"/>
      <charset val="204"/>
    </font>
    <font>
      <sz val="12"/>
      <name val="Times New Roman"/>
      <family val="1"/>
      <charset val="204"/>
    </font>
    <font>
      <i/>
      <sz val="12"/>
      <name val="Times New Roman"/>
      <family val="1"/>
      <charset val="204"/>
    </font>
    <font>
      <sz val="12"/>
      <color indexed="8"/>
      <name val="Times New Roman"/>
      <family val="1"/>
      <charset val="204"/>
    </font>
    <font>
      <sz val="11"/>
      <color indexed="8"/>
      <name val="Times New Roman"/>
      <family val="1"/>
      <charset val="204"/>
    </font>
    <font>
      <sz val="12"/>
      <color indexed="8"/>
      <name val="Times New Roman"/>
      <family val="1"/>
      <charset val="204"/>
    </font>
    <font>
      <sz val="9"/>
      <color indexed="8"/>
      <name val="Times New Roman"/>
      <family val="1"/>
      <charset val="204"/>
    </font>
    <font>
      <sz val="11"/>
      <color indexed="8"/>
      <name val="Times New Roman"/>
      <family val="1"/>
      <charset val="204"/>
    </font>
    <font>
      <b/>
      <sz val="12"/>
      <color indexed="8"/>
      <name val="Times New Roman"/>
      <family val="1"/>
      <charset val="204"/>
    </font>
    <font>
      <b/>
      <sz val="12"/>
      <name val="Times New Roman"/>
      <family val="1"/>
      <charset val="204"/>
    </font>
    <font>
      <b/>
      <sz val="11"/>
      <name val="Times New Roman"/>
      <family val="1"/>
      <charset val="204"/>
    </font>
    <font>
      <sz val="12"/>
      <color indexed="8"/>
      <name val="Times New Roman"/>
      <family val="1"/>
      <charset val="204"/>
    </font>
    <font>
      <sz val="11"/>
      <color indexed="8"/>
      <name val="Times New Roman"/>
      <family val="1"/>
      <charset val="204"/>
    </font>
    <font>
      <b/>
      <sz val="12"/>
      <color indexed="17"/>
      <name val="Times New Roman"/>
      <family val="1"/>
      <charset val="204"/>
    </font>
    <font>
      <sz val="12"/>
      <color indexed="10"/>
      <name val="Times New Roman"/>
      <family val="1"/>
      <charset val="204"/>
    </font>
    <font>
      <b/>
      <sz val="12"/>
      <color indexed="8"/>
      <name val="Times New Roman"/>
      <family val="1"/>
      <charset val="204"/>
    </font>
    <font>
      <sz val="9"/>
      <color indexed="8"/>
      <name val="Times New Roman"/>
      <family val="1"/>
      <charset val="204"/>
    </font>
    <font>
      <sz val="9"/>
      <name val="Times New Roman"/>
      <family val="1"/>
      <charset val="204"/>
    </font>
    <font>
      <sz val="11"/>
      <color theme="1"/>
      <name val="Calibri"/>
      <family val="2"/>
      <charset val="204"/>
      <scheme val="minor"/>
    </font>
    <font>
      <sz val="11"/>
      <color theme="0"/>
      <name val="Calibri"/>
      <family val="2"/>
      <charset val="204"/>
      <scheme val="minor"/>
    </font>
    <font>
      <sz val="11"/>
      <color rgb="FF9C0006"/>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rgb="FF0061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sz val="11"/>
      <color rgb="FFFA7D00"/>
      <name val="Calibri"/>
      <family val="2"/>
      <charset val="204"/>
      <scheme val="minor"/>
    </font>
    <font>
      <sz val="11"/>
      <color rgb="FF9C6500"/>
      <name val="Calibri"/>
      <family val="2"/>
      <charset val="204"/>
      <scheme val="minor"/>
    </font>
    <font>
      <b/>
      <sz val="11"/>
      <color rgb="FF3F3F3F"/>
      <name val="Calibri"/>
      <family val="2"/>
      <charset val="204"/>
      <scheme val="minor"/>
    </font>
    <font>
      <b/>
      <sz val="18"/>
      <color theme="3"/>
      <name val="Cambria"/>
      <family val="1"/>
      <charset val="204"/>
      <scheme val="major"/>
    </font>
    <font>
      <b/>
      <sz val="11"/>
      <color theme="1"/>
      <name val="Calibri"/>
      <family val="2"/>
      <charset val="204"/>
      <scheme val="minor"/>
    </font>
    <font>
      <sz val="11"/>
      <color rgb="FFFF0000"/>
      <name val="Calibri"/>
      <family val="2"/>
      <charset val="204"/>
      <scheme val="minor"/>
    </font>
    <font>
      <b/>
      <sz val="12"/>
      <color theme="1"/>
      <name val="Times New Roman"/>
      <family val="1"/>
      <charset val="204"/>
    </font>
    <font>
      <sz val="12"/>
      <color theme="1"/>
      <name val="Times New Roman"/>
      <family val="1"/>
      <charset val="204"/>
    </font>
    <font>
      <sz val="11"/>
      <color theme="1"/>
      <name val="Times New Roman"/>
      <family val="1"/>
      <charset val="204"/>
    </font>
    <font>
      <sz val="9"/>
      <color theme="1"/>
      <name val="Times New Roman"/>
      <family val="1"/>
      <charset val="204"/>
    </font>
    <font>
      <sz val="12"/>
      <color rgb="FFFF0000"/>
      <name val="Times New Roman"/>
      <family val="1"/>
      <charset val="204"/>
    </font>
    <font>
      <sz val="11"/>
      <color rgb="FFFF0000"/>
      <name val="Times New Roman"/>
      <family val="1"/>
      <charset val="204"/>
    </font>
    <font>
      <sz val="20"/>
      <color indexed="8"/>
      <name val="Times New Roman"/>
      <family val="1"/>
      <charset val="204"/>
    </font>
  </fonts>
  <fills count="37">
    <fill>
      <patternFill patternType="none"/>
    </fill>
    <fill>
      <patternFill patternType="gray125"/>
    </fill>
    <fill>
      <patternFill patternType="solid">
        <fgColor indexed="10"/>
        <bgColor indexed="64"/>
      </patternFill>
    </fill>
    <fill>
      <patternFill patternType="solid">
        <fgColor indexed="13"/>
        <bgColor indexed="64"/>
      </patternFill>
    </fill>
    <fill>
      <patternFill patternType="solid">
        <fgColor indexed="50"/>
        <bgColor indexed="64"/>
      </patternFill>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rgb="FF92D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42">
    <xf numFmtId="0" fontId="0" fillId="0" borderId="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4" fillId="29" borderId="0" applyNumberFormat="0" applyBorder="0" applyAlignment="0" applyProtection="0"/>
    <xf numFmtId="0" fontId="25" fillId="30" borderId="15" applyNumberFormat="0" applyAlignment="0" applyProtection="0"/>
    <xf numFmtId="0" fontId="26" fillId="31" borderId="16" applyNumberFormat="0" applyAlignment="0" applyProtection="0"/>
    <xf numFmtId="0" fontId="27" fillId="0" borderId="0" applyNumberFormat="0" applyFill="0" applyBorder="0" applyAlignment="0" applyProtection="0"/>
    <xf numFmtId="0" fontId="28" fillId="32" borderId="0" applyNumberFormat="0" applyBorder="0" applyAlignment="0" applyProtection="0"/>
    <xf numFmtId="0" fontId="29" fillId="0" borderId="17" applyNumberFormat="0" applyFill="0" applyAlignment="0" applyProtection="0"/>
    <xf numFmtId="0" fontId="30" fillId="0" borderId="18" applyNumberFormat="0" applyFill="0" applyAlignment="0" applyProtection="0"/>
    <xf numFmtId="0" fontId="31" fillId="0" borderId="19" applyNumberFormat="0" applyFill="0" applyAlignment="0" applyProtection="0"/>
    <xf numFmtId="0" fontId="31" fillId="0" borderId="0" applyNumberFormat="0" applyFill="0" applyBorder="0" applyAlignment="0" applyProtection="0"/>
    <xf numFmtId="0" fontId="32" fillId="33" borderId="15" applyNumberFormat="0" applyAlignment="0" applyProtection="0"/>
    <xf numFmtId="0" fontId="33" fillId="0" borderId="20" applyNumberFormat="0" applyFill="0" applyAlignment="0" applyProtection="0"/>
    <xf numFmtId="0" fontId="34" fillId="34" borderId="0" applyNumberFormat="0" applyBorder="0" applyAlignment="0" applyProtection="0"/>
    <xf numFmtId="0" fontId="22" fillId="35" borderId="21" applyNumberFormat="0" applyFont="0" applyAlignment="0" applyProtection="0"/>
    <xf numFmtId="0" fontId="35" fillId="30" borderId="22" applyNumberFormat="0" applyAlignment="0" applyProtection="0"/>
    <xf numFmtId="0" fontId="36" fillId="0" borderId="0" applyNumberFormat="0" applyFill="0" applyBorder="0" applyAlignment="0" applyProtection="0"/>
    <xf numFmtId="0" fontId="37" fillId="0" borderId="23" applyNumberFormat="0" applyFill="0" applyAlignment="0" applyProtection="0"/>
    <xf numFmtId="0" fontId="38" fillId="0" borderId="0" applyNumberFormat="0" applyFill="0" applyBorder="0" applyAlignment="0" applyProtection="0"/>
  </cellStyleXfs>
  <cellXfs count="222">
    <xf numFmtId="0" fontId="0" fillId="0" borderId="0" xfId="0"/>
    <xf numFmtId="0" fontId="5" fillId="0" borderId="0" xfId="0" applyFont="1" applyFill="1" applyBorder="1" applyAlignment="1">
      <alignment horizontal="left" vertical="top" wrapText="1"/>
    </xf>
    <xf numFmtId="0" fontId="7" fillId="0" borderId="1" xfId="0" applyFont="1" applyFill="1" applyBorder="1" applyAlignment="1">
      <alignment horizontal="center" vertical="top" wrapText="1"/>
    </xf>
    <xf numFmtId="0" fontId="2" fillId="0" borderId="0" xfId="0" applyFont="1" applyFill="1" applyAlignment="1">
      <alignment horizontal="center" wrapText="1"/>
    </xf>
    <xf numFmtId="0" fontId="1" fillId="0" borderId="0" xfId="0" applyFont="1" applyFill="1" applyAlignment="1">
      <alignment wrapText="1"/>
    </xf>
    <xf numFmtId="0" fontId="8" fillId="0" borderId="0" xfId="0" applyFont="1" applyFill="1" applyAlignment="1">
      <alignment horizontal="center" wrapText="1"/>
    </xf>
    <xf numFmtId="0" fontId="8" fillId="0" borderId="0" xfId="0" applyFont="1" applyFill="1" applyAlignment="1">
      <alignment wrapText="1"/>
    </xf>
    <xf numFmtId="0" fontId="8" fillId="0" borderId="0" xfId="0" applyFont="1" applyFill="1"/>
    <xf numFmtId="0" fontId="4" fillId="0" borderId="0" xfId="0" applyFont="1" applyFill="1"/>
    <xf numFmtId="0" fontId="4" fillId="0" borderId="2" xfId="0" applyFont="1" applyFill="1" applyBorder="1"/>
    <xf numFmtId="0" fontId="7" fillId="0" borderId="0" xfId="0" applyFont="1" applyFill="1" applyAlignment="1">
      <alignment horizontal="center" wrapText="1"/>
    </xf>
    <xf numFmtId="0" fontId="7" fillId="0" borderId="0" xfId="0" applyFont="1" applyFill="1" applyAlignment="1">
      <alignment wrapText="1"/>
    </xf>
    <xf numFmtId="0" fontId="5" fillId="0" borderId="0" xfId="0" applyFont="1" applyFill="1" applyBorder="1" applyAlignment="1">
      <alignment vertical="top"/>
    </xf>
    <xf numFmtId="0" fontId="5" fillId="0" borderId="0" xfId="0" applyFont="1" applyFill="1" applyBorder="1" applyAlignment="1"/>
    <xf numFmtId="0" fontId="4" fillId="3" borderId="0" xfId="0" applyFont="1" applyFill="1"/>
    <xf numFmtId="0" fontId="4" fillId="4" borderId="0" xfId="0" applyFont="1" applyFill="1"/>
    <xf numFmtId="0" fontId="4" fillId="2" borderId="0" xfId="0" applyFont="1" applyFill="1"/>
    <xf numFmtId="16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64" fontId="7" fillId="0" borderId="0" xfId="0" applyNumberFormat="1" applyFont="1" applyFill="1" applyAlignment="1">
      <alignment wrapText="1"/>
    </xf>
    <xf numFmtId="164"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top" wrapText="1"/>
    </xf>
    <xf numFmtId="1" fontId="9" fillId="0" borderId="1" xfId="0" applyNumberFormat="1" applyFont="1" applyFill="1" applyBorder="1" applyAlignment="1">
      <alignment horizontal="center" vertical="center"/>
    </xf>
    <xf numFmtId="3" fontId="9" fillId="0" borderId="1" xfId="0" applyNumberFormat="1" applyFont="1" applyFill="1" applyBorder="1" applyAlignment="1">
      <alignment horizontal="center" vertical="center"/>
    </xf>
    <xf numFmtId="165" fontId="9" fillId="0" borderId="1" xfId="0" applyNumberFormat="1" applyFont="1" applyFill="1" applyBorder="1" applyAlignment="1">
      <alignment horizontal="center" vertical="center"/>
    </xf>
    <xf numFmtId="164" fontId="9" fillId="0" borderId="1" xfId="0" quotePrefix="1" applyNumberFormat="1" applyFont="1" applyFill="1" applyBorder="1" applyAlignment="1">
      <alignment horizontal="center" vertical="center"/>
    </xf>
    <xf numFmtId="0" fontId="9" fillId="0" borderId="1" xfId="0" quotePrefix="1" applyFont="1" applyFill="1" applyBorder="1" applyAlignment="1">
      <alignment horizontal="center" vertical="center"/>
    </xf>
    <xf numFmtId="2" fontId="9" fillId="0" borderId="3" xfId="0" applyNumberFormat="1" applyFont="1" applyFill="1" applyBorder="1" applyAlignment="1">
      <alignment vertical="top" wrapText="1"/>
    </xf>
    <xf numFmtId="0" fontId="11" fillId="0" borderId="1" xfId="0" applyFont="1" applyFill="1" applyBorder="1" applyAlignment="1">
      <alignment horizontal="center" wrapText="1"/>
    </xf>
    <xf numFmtId="0" fontId="10" fillId="0" borderId="1" xfId="0" applyFont="1" applyFill="1" applyBorder="1" applyAlignment="1">
      <alignment horizontal="center" vertical="top" wrapText="1"/>
    </xf>
    <xf numFmtId="3" fontId="9" fillId="0" borderId="1" xfId="0" applyNumberFormat="1" applyFont="1" applyFill="1" applyBorder="1" applyAlignment="1">
      <alignment horizontal="center" vertical="top"/>
    </xf>
    <xf numFmtId="0" fontId="9" fillId="0" borderId="1" xfId="0" applyFont="1" applyFill="1" applyBorder="1" applyAlignment="1">
      <alignment horizontal="center" vertical="top"/>
    </xf>
    <xf numFmtId="165" fontId="9" fillId="0" borderId="1" xfId="0" applyNumberFormat="1" applyFont="1" applyFill="1" applyBorder="1" applyAlignment="1">
      <alignment horizontal="center" vertical="top"/>
    </xf>
    <xf numFmtId="1" fontId="9" fillId="0" borderId="1" xfId="0" applyNumberFormat="1" applyFont="1" applyFill="1" applyBorder="1" applyAlignment="1">
      <alignment horizontal="center" vertical="top"/>
    </xf>
    <xf numFmtId="164" fontId="7" fillId="0" borderId="1" xfId="0" applyNumberFormat="1" applyFont="1" applyFill="1" applyBorder="1" applyAlignment="1">
      <alignment horizontal="center" vertical="center"/>
    </xf>
    <xf numFmtId="1"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3" fontId="7" fillId="0" borderId="1" xfId="0" applyNumberFormat="1" applyFont="1" applyFill="1" applyBorder="1" applyAlignment="1">
      <alignment horizontal="center" vertical="center"/>
    </xf>
    <xf numFmtId="0" fontId="15" fillId="0" borderId="0" xfId="0" applyFont="1" applyFill="1" applyAlignment="1">
      <alignment wrapText="1"/>
    </xf>
    <xf numFmtId="0" fontId="15" fillId="0" borderId="0" xfId="0" applyFont="1" applyFill="1" applyBorder="1" applyAlignment="1"/>
    <xf numFmtId="0" fontId="15" fillId="0" borderId="0" xfId="0" applyFont="1" applyFill="1" applyBorder="1" applyAlignment="1">
      <alignment horizontal="left" vertical="top"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justify" vertical="center" wrapText="1"/>
    </xf>
    <xf numFmtId="0" fontId="16" fillId="0" borderId="0" xfId="0" applyFont="1" applyFill="1" applyAlignment="1">
      <alignment wrapText="1"/>
    </xf>
    <xf numFmtId="2" fontId="9" fillId="0" borderId="1" xfId="0" applyNumberFormat="1" applyFont="1" applyFill="1" applyBorder="1" applyAlignment="1">
      <alignment horizontal="center" vertical="top" wrapText="1"/>
    </xf>
    <xf numFmtId="164" fontId="4" fillId="0" borderId="0" xfId="0" applyNumberFormat="1" applyFont="1" applyFill="1"/>
    <xf numFmtId="164" fontId="5" fillId="0" borderId="0" xfId="0" applyNumberFormat="1" applyFont="1" applyFill="1" applyBorder="1" applyAlignment="1">
      <alignment horizontal="left" vertical="top" wrapText="1"/>
    </xf>
    <xf numFmtId="0" fontId="9" fillId="3" borderId="1" xfId="0" applyFont="1" applyFill="1" applyBorder="1" applyAlignment="1">
      <alignment horizontal="center" vertical="center"/>
    </xf>
    <xf numFmtId="0" fontId="15" fillId="3" borderId="1" xfId="0" applyFont="1" applyFill="1" applyBorder="1" applyAlignment="1">
      <alignment vertical="center" wrapText="1"/>
    </xf>
    <xf numFmtId="0" fontId="9" fillId="3" borderId="1" xfId="0" applyFont="1" applyFill="1" applyBorder="1" applyAlignment="1">
      <alignment horizontal="center" vertical="top" wrapText="1"/>
    </xf>
    <xf numFmtId="2" fontId="9" fillId="3" borderId="1" xfId="0" applyNumberFormat="1" applyFont="1" applyFill="1" applyBorder="1" applyAlignment="1">
      <alignment horizontal="center" vertical="top" wrapText="1"/>
    </xf>
    <xf numFmtId="164" fontId="9" fillId="3" borderId="1" xfId="0" applyNumberFormat="1" applyFont="1" applyFill="1" applyBorder="1" applyAlignment="1">
      <alignment horizontal="center" vertical="center"/>
    </xf>
    <xf numFmtId="2" fontId="9" fillId="3" borderId="3" xfId="0" applyNumberFormat="1" applyFont="1" applyFill="1" applyBorder="1" applyAlignment="1">
      <alignment vertical="top" wrapText="1"/>
    </xf>
    <xf numFmtId="2" fontId="9" fillId="3" borderId="4" xfId="0" applyNumberFormat="1" applyFont="1" applyFill="1" applyBorder="1" applyAlignment="1">
      <alignment horizontal="center" vertical="top" wrapText="1"/>
    </xf>
    <xf numFmtId="3" fontId="9" fillId="3" borderId="1" xfId="0" applyNumberFormat="1" applyFont="1" applyFill="1" applyBorder="1" applyAlignment="1">
      <alignment horizontal="center" vertical="center"/>
    </xf>
    <xf numFmtId="164" fontId="4" fillId="3" borderId="0" xfId="0" applyNumberFormat="1" applyFont="1" applyFill="1"/>
    <xf numFmtId="164" fontId="17" fillId="3"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xf>
    <xf numFmtId="164" fontId="17" fillId="0" borderId="1" xfId="0" applyNumberFormat="1" applyFont="1" applyFill="1" applyBorder="1" applyAlignment="1">
      <alignment horizontal="center" vertical="center"/>
    </xf>
    <xf numFmtId="0" fontId="18" fillId="3" borderId="1" xfId="0" applyFont="1" applyFill="1" applyBorder="1" applyAlignment="1">
      <alignment vertical="center" wrapText="1"/>
    </xf>
    <xf numFmtId="0" fontId="18" fillId="0" borderId="1" xfId="0" applyFont="1" applyFill="1" applyBorder="1" applyAlignment="1">
      <alignment vertical="center" wrapText="1"/>
    </xf>
    <xf numFmtId="3" fontId="12" fillId="0" borderId="1" xfId="0" applyNumberFormat="1" applyFont="1" applyFill="1" applyBorder="1" applyAlignment="1">
      <alignment horizontal="center" vertical="center"/>
    </xf>
    <xf numFmtId="164"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top" wrapText="1"/>
    </xf>
    <xf numFmtId="2" fontId="7" fillId="3" borderId="1" xfId="0" applyNumberFormat="1" applyFont="1" applyFill="1" applyBorder="1" applyAlignment="1">
      <alignment horizontal="center" vertical="center"/>
    </xf>
    <xf numFmtId="4" fontId="7" fillId="3" borderId="1" xfId="0" applyNumberFormat="1" applyFont="1" applyFill="1" applyBorder="1" applyAlignment="1">
      <alignment horizontal="center" vertical="center"/>
    </xf>
    <xf numFmtId="165" fontId="7" fillId="3" borderId="1" xfId="0" applyNumberFormat="1" applyFont="1" applyFill="1" applyBorder="1" applyAlignment="1">
      <alignment horizontal="center" vertical="center"/>
    </xf>
    <xf numFmtId="1" fontId="7" fillId="3" borderId="1" xfId="0" applyNumberFormat="1" applyFont="1" applyFill="1" applyBorder="1" applyAlignment="1">
      <alignment horizontal="center" vertical="center"/>
    </xf>
    <xf numFmtId="3" fontId="7" fillId="3" borderId="1" xfId="0" applyNumberFormat="1" applyFont="1" applyFill="1" applyBorder="1" applyAlignment="1">
      <alignment horizontal="center" vertical="center"/>
    </xf>
    <xf numFmtId="165" fontId="9" fillId="3" borderId="1" xfId="0" applyNumberFormat="1" applyFont="1" applyFill="1" applyBorder="1" applyAlignment="1">
      <alignment horizontal="center" vertical="center"/>
    </xf>
    <xf numFmtId="165" fontId="12" fillId="0" borderId="0" xfId="0" applyNumberFormat="1" applyFont="1" applyFill="1" applyAlignment="1">
      <alignment horizontal="center" wrapText="1"/>
    </xf>
    <xf numFmtId="0" fontId="13" fillId="0" borderId="0" xfId="0" applyFont="1" applyFill="1" applyBorder="1" applyAlignment="1">
      <alignment horizontal="center" vertical="top"/>
    </xf>
    <xf numFmtId="164" fontId="13" fillId="0" borderId="0" xfId="0" applyNumberFormat="1" applyFont="1" applyFill="1" applyBorder="1" applyAlignment="1">
      <alignment horizontal="center" vertical="top"/>
    </xf>
    <xf numFmtId="4" fontId="17" fillId="3" borderId="1" xfId="0" applyNumberFormat="1" applyFont="1" applyFill="1" applyBorder="1" applyAlignment="1">
      <alignment horizontal="center" vertical="center"/>
    </xf>
    <xf numFmtId="3" fontId="12" fillId="3" borderId="1" xfId="0" applyNumberFormat="1" applyFont="1" applyFill="1" applyBorder="1" applyAlignment="1">
      <alignment horizontal="center" vertical="center"/>
    </xf>
    <xf numFmtId="166" fontId="9" fillId="3" borderId="1" xfId="0" applyNumberFormat="1" applyFont="1" applyFill="1" applyBorder="1" applyAlignment="1">
      <alignment horizontal="center" vertical="center"/>
    </xf>
    <xf numFmtId="2" fontId="2" fillId="0" borderId="0" xfId="0" applyNumberFormat="1" applyFont="1" applyFill="1" applyAlignment="1">
      <alignment horizontal="center" wrapText="1"/>
    </xf>
    <xf numFmtId="3" fontId="17" fillId="3" borderId="1" xfId="0" applyNumberFormat="1" applyFont="1" applyFill="1" applyBorder="1" applyAlignment="1">
      <alignment horizontal="center" vertical="center"/>
    </xf>
    <xf numFmtId="3" fontId="18" fillId="3" borderId="1" xfId="0" applyNumberFormat="1" applyFont="1" applyFill="1" applyBorder="1" applyAlignment="1">
      <alignment horizontal="center" vertical="center"/>
    </xf>
    <xf numFmtId="4" fontId="9" fillId="0" borderId="1" xfId="0" applyNumberFormat="1" applyFont="1" applyFill="1" applyBorder="1" applyAlignment="1">
      <alignment horizontal="center" vertical="center" wrapText="1"/>
    </xf>
    <xf numFmtId="164" fontId="2" fillId="0" borderId="0" xfId="0" applyNumberFormat="1" applyFont="1" applyFill="1" applyAlignment="1">
      <alignment horizontal="center" wrapText="1"/>
    </xf>
    <xf numFmtId="0" fontId="15" fillId="0" borderId="1" xfId="0" applyFont="1" applyFill="1" applyBorder="1" applyAlignment="1">
      <alignment horizontal="left" vertical="center" wrapText="1" indent="2"/>
    </xf>
    <xf numFmtId="0" fontId="12" fillId="3" borderId="1" xfId="0" applyFont="1" applyFill="1" applyBorder="1" applyAlignment="1">
      <alignment horizontal="center" vertical="center"/>
    </xf>
    <xf numFmtId="0" fontId="19" fillId="3" borderId="1" xfId="0" applyFont="1" applyFill="1" applyBorder="1" applyAlignment="1">
      <alignment vertical="center" wrapText="1"/>
    </xf>
    <xf numFmtId="0" fontId="12" fillId="3" borderId="1" xfId="0" applyFont="1" applyFill="1" applyBorder="1" applyAlignment="1">
      <alignment horizontal="center" vertical="top" wrapText="1"/>
    </xf>
    <xf numFmtId="2" fontId="12" fillId="3" borderId="1" xfId="0" applyNumberFormat="1" applyFont="1" applyFill="1" applyBorder="1" applyAlignment="1">
      <alignment horizontal="center" vertical="top" wrapText="1"/>
    </xf>
    <xf numFmtId="164" fontId="12" fillId="3" borderId="1" xfId="0" applyNumberFormat="1" applyFont="1" applyFill="1" applyBorder="1" applyAlignment="1">
      <alignment horizontal="center" vertical="center" wrapText="1"/>
    </xf>
    <xf numFmtId="0" fontId="14" fillId="3" borderId="0" xfId="0" applyFont="1" applyFill="1"/>
    <xf numFmtId="164" fontId="12" fillId="3" borderId="1" xfId="0" applyNumberFormat="1" applyFont="1" applyFill="1" applyBorder="1" applyAlignment="1">
      <alignment horizontal="center" vertical="center"/>
    </xf>
    <xf numFmtId="3" fontId="15" fillId="3" borderId="1" xfId="0" applyNumberFormat="1" applyFont="1" applyFill="1" applyBorder="1" applyAlignment="1">
      <alignment horizontal="center" vertical="center"/>
    </xf>
    <xf numFmtId="164" fontId="19" fillId="3" borderId="1" xfId="0" applyNumberFormat="1" applyFont="1" applyFill="1" applyBorder="1" applyAlignment="1">
      <alignment horizontal="center" vertical="center"/>
    </xf>
    <xf numFmtId="0" fontId="5" fillId="0" borderId="0" xfId="0" applyFont="1" applyFill="1" applyAlignment="1">
      <alignment wrapText="1"/>
    </xf>
    <xf numFmtId="0" fontId="4" fillId="0" borderId="0" xfId="0" applyFont="1" applyFill="1" applyAlignment="1">
      <alignment wrapText="1"/>
    </xf>
    <xf numFmtId="0" fontId="5" fillId="0" borderId="1" xfId="0" applyFont="1" applyFill="1" applyBorder="1" applyAlignment="1">
      <alignment horizontal="left" vertical="center" wrapText="1"/>
    </xf>
    <xf numFmtId="164" fontId="7" fillId="0" borderId="0" xfId="0" applyNumberFormat="1" applyFont="1" applyFill="1" applyBorder="1" applyAlignment="1">
      <alignment horizontal="center" vertical="center"/>
    </xf>
    <xf numFmtId="0" fontId="4" fillId="0" borderId="0" xfId="0" applyFont="1" applyFill="1" applyBorder="1"/>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164" fontId="40" fillId="0" borderId="1" xfId="0" applyNumberFormat="1" applyFont="1" applyBorder="1" applyAlignment="1">
      <alignment horizontal="center" vertical="center"/>
    </xf>
    <xf numFmtId="0" fontId="0" fillId="0" borderId="0" xfId="0" applyAlignment="1">
      <alignment horizontal="left" vertical="center"/>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13" fillId="0" borderId="1" xfId="0" applyFont="1" applyFill="1" applyBorder="1" applyAlignment="1">
      <alignment horizontal="left" vertical="center" wrapText="1"/>
    </xf>
    <xf numFmtId="0" fontId="4" fillId="0" borderId="0" xfId="0" applyFont="1" applyFill="1" applyAlignment="1">
      <alignment vertical="center" wrapText="1"/>
    </xf>
    <xf numFmtId="0" fontId="4" fillId="0" borderId="0" xfId="0" applyFont="1" applyFill="1" applyBorder="1" applyAlignment="1">
      <alignment wrapText="1"/>
    </xf>
    <xf numFmtId="0" fontId="4" fillId="0" borderId="0" xfId="0" applyFont="1" applyFill="1" applyAlignment="1">
      <alignment horizontal="center" vertical="center"/>
    </xf>
    <xf numFmtId="0" fontId="40" fillId="0" borderId="0" xfId="0" applyFont="1" applyFill="1" applyAlignment="1">
      <alignment wrapText="1"/>
    </xf>
    <xf numFmtId="0" fontId="41" fillId="0" borderId="1" xfId="0" applyFont="1" applyFill="1" applyBorder="1" applyAlignment="1">
      <alignment horizontal="center" vertical="center"/>
    </xf>
    <xf numFmtId="0" fontId="40" fillId="0" borderId="1" xfId="0" applyFont="1" applyFill="1" applyBorder="1" applyAlignment="1">
      <alignment horizontal="center" vertical="center"/>
    </xf>
    <xf numFmtId="0" fontId="40" fillId="0" borderId="1" xfId="0" applyFont="1" applyFill="1" applyBorder="1" applyAlignment="1">
      <alignment horizontal="left" vertical="center" wrapText="1"/>
    </xf>
    <xf numFmtId="0" fontId="40" fillId="0" borderId="1" xfId="0" applyFont="1" applyFill="1" applyBorder="1" applyAlignment="1">
      <alignment horizontal="center" vertical="top" wrapText="1"/>
    </xf>
    <xf numFmtId="164" fontId="40" fillId="0" borderId="1" xfId="0" applyNumberFormat="1" applyFont="1" applyFill="1" applyBorder="1" applyAlignment="1">
      <alignment horizontal="center" vertical="center" wrapText="1"/>
    </xf>
    <xf numFmtId="164" fontId="40" fillId="0" borderId="1" xfId="0" applyNumberFormat="1" applyFont="1" applyFill="1" applyBorder="1" applyAlignment="1">
      <alignment horizontal="center" vertical="center"/>
    </xf>
    <xf numFmtId="4" fontId="40" fillId="0" borderId="1" xfId="0" applyNumberFormat="1" applyFont="1" applyFill="1" applyBorder="1" applyAlignment="1">
      <alignment horizontal="center" vertical="center" wrapText="1"/>
    </xf>
    <xf numFmtId="0" fontId="40" fillId="0" borderId="1" xfId="0" applyFont="1" applyFill="1" applyBorder="1" applyAlignment="1">
      <alignment horizontal="left" vertical="center" wrapText="1" indent="2"/>
    </xf>
    <xf numFmtId="0" fontId="40" fillId="0" borderId="1" xfId="0" applyFont="1" applyFill="1" applyBorder="1" applyAlignment="1">
      <alignment vertical="center" wrapText="1"/>
    </xf>
    <xf numFmtId="0" fontId="40" fillId="0" borderId="1" xfId="0" applyFont="1" applyFill="1" applyBorder="1" applyAlignment="1">
      <alignment horizontal="center" vertical="center" wrapText="1"/>
    </xf>
    <xf numFmtId="165" fontId="40" fillId="0" borderId="1" xfId="0" applyNumberFormat="1" applyFont="1" applyFill="1" applyBorder="1" applyAlignment="1">
      <alignment horizontal="center" vertical="center"/>
    </xf>
    <xf numFmtId="3" fontId="40" fillId="0" borderId="1" xfId="0" applyNumberFormat="1" applyFont="1" applyFill="1" applyBorder="1" applyAlignment="1">
      <alignment horizontal="center" vertical="center"/>
    </xf>
    <xf numFmtId="3" fontId="40" fillId="0" borderId="1" xfId="0" applyNumberFormat="1" applyFont="1" applyFill="1" applyBorder="1" applyAlignment="1">
      <alignment horizontal="center" vertical="center" wrapText="1"/>
    </xf>
    <xf numFmtId="0" fontId="40" fillId="0" borderId="1" xfId="0" applyNumberFormat="1" applyFont="1" applyFill="1" applyBorder="1" applyAlignment="1">
      <alignment vertical="center" wrapText="1"/>
    </xf>
    <xf numFmtId="4" fontId="40" fillId="0" borderId="1" xfId="0" applyNumberFormat="1" applyFont="1" applyFill="1" applyBorder="1" applyAlignment="1">
      <alignment horizontal="center" vertical="center"/>
    </xf>
    <xf numFmtId="0" fontId="40" fillId="0" borderId="1" xfId="0" applyFont="1" applyFill="1" applyBorder="1" applyAlignment="1">
      <alignment horizontal="justify" vertical="center" wrapText="1"/>
    </xf>
    <xf numFmtId="0" fontId="42" fillId="0" borderId="1" xfId="0" applyFont="1" applyFill="1" applyBorder="1" applyAlignment="1">
      <alignment horizontal="center" vertical="top" wrapText="1"/>
    </xf>
    <xf numFmtId="3" fontId="40" fillId="0" borderId="1" xfId="0" applyNumberFormat="1" applyFont="1" applyFill="1" applyBorder="1" applyAlignment="1">
      <alignment horizontal="center" vertical="top"/>
    </xf>
    <xf numFmtId="0" fontId="41"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3" fillId="0" borderId="1" xfId="0" applyFont="1" applyFill="1" applyBorder="1" applyAlignment="1">
      <alignment horizontal="center" vertical="center"/>
    </xf>
    <xf numFmtId="0" fontId="43" fillId="0" borderId="1" xfId="0" applyFont="1" applyFill="1" applyBorder="1" applyAlignment="1">
      <alignment vertical="center" wrapText="1"/>
    </xf>
    <xf numFmtId="0" fontId="43" fillId="0" borderId="1" xfId="0" applyFont="1" applyFill="1" applyBorder="1" applyAlignment="1">
      <alignment horizontal="center" vertical="top" wrapText="1"/>
    </xf>
    <xf numFmtId="164" fontId="43" fillId="0" borderId="1" xfId="0" applyNumberFormat="1" applyFont="1" applyFill="1" applyBorder="1" applyAlignment="1">
      <alignment horizontal="center" vertical="center"/>
    </xf>
    <xf numFmtId="0" fontId="44" fillId="0" borderId="0" xfId="0" applyFont="1" applyFill="1"/>
    <xf numFmtId="0" fontId="5" fillId="0" borderId="1" xfId="0" applyFont="1" applyFill="1" applyBorder="1" applyAlignment="1">
      <alignment horizontal="center" vertical="center"/>
    </xf>
    <xf numFmtId="0" fontId="5" fillId="0" borderId="1" xfId="0" applyFont="1" applyFill="1" applyBorder="1" applyAlignment="1">
      <alignment horizontal="center" vertical="top" wrapText="1"/>
    </xf>
    <xf numFmtId="0" fontId="5" fillId="0" borderId="3" xfId="0" applyFont="1" applyFill="1" applyBorder="1" applyAlignment="1">
      <alignment horizontal="center" vertical="center" wrapText="1"/>
    </xf>
    <xf numFmtId="164" fontId="5" fillId="0" borderId="1" xfId="0" applyNumberFormat="1" applyFont="1" applyFill="1" applyBorder="1" applyAlignment="1">
      <alignment horizontal="center" vertical="center"/>
    </xf>
    <xf numFmtId="166" fontId="40" fillId="0" borderId="1" xfId="0" applyNumberFormat="1" applyFont="1" applyFill="1" applyBorder="1" applyAlignment="1">
      <alignment horizontal="center" vertical="center" wrapText="1"/>
    </xf>
    <xf numFmtId="166" fontId="40" fillId="0" borderId="1" xfId="0" applyNumberFormat="1" applyFont="1" applyFill="1" applyBorder="1" applyAlignment="1">
      <alignment horizontal="center" vertical="center"/>
    </xf>
    <xf numFmtId="0" fontId="7" fillId="0" borderId="0" xfId="0" applyFont="1" applyFill="1" applyAlignment="1">
      <alignment horizontal="left" wrapText="1"/>
    </xf>
    <xf numFmtId="164"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NumberFormat="1" applyFont="1" applyFill="1" applyBorder="1" applyAlignment="1">
      <alignment vertical="center" wrapText="1"/>
    </xf>
    <xf numFmtId="0" fontId="42" fillId="0" borderId="1"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5" fillId="0" borderId="0" xfId="0" applyFont="1" applyFill="1" applyAlignment="1">
      <alignment horizontal="right" wrapText="1"/>
    </xf>
    <xf numFmtId="2" fontId="9" fillId="0" borderId="1" xfId="0" applyNumberFormat="1" applyFont="1" applyFill="1" applyBorder="1" applyAlignment="1">
      <alignment horizontal="center" vertical="top" wrapText="1"/>
    </xf>
    <xf numFmtId="2" fontId="9" fillId="0" borderId="4" xfId="0" applyNumberFormat="1" applyFont="1" applyFill="1" applyBorder="1" applyAlignment="1">
      <alignment horizontal="center" vertical="top" wrapText="1"/>
    </xf>
    <xf numFmtId="2" fontId="9" fillId="0" borderId="3" xfId="0" applyNumberFormat="1" applyFont="1" applyFill="1" applyBorder="1" applyAlignment="1">
      <alignment horizontal="center" vertical="top" wrapText="1"/>
    </xf>
    <xf numFmtId="0" fontId="10" fillId="0" borderId="1" xfId="0" applyFont="1" applyFill="1" applyBorder="1" applyAlignment="1">
      <alignment horizontal="center" vertical="center" wrapText="1"/>
    </xf>
    <xf numFmtId="165" fontId="10" fillId="0" borderId="4" xfId="0" applyNumberFormat="1" applyFont="1" applyFill="1" applyBorder="1" applyAlignment="1">
      <alignment horizontal="center" vertical="center" wrapText="1"/>
    </xf>
    <xf numFmtId="165" fontId="10" fillId="0" borderId="3" xfId="0" applyNumberFormat="1" applyFont="1" applyFill="1" applyBorder="1" applyAlignment="1">
      <alignment horizontal="center" vertical="center" wrapText="1"/>
    </xf>
    <xf numFmtId="165" fontId="10" fillId="0" borderId="6" xfId="0" applyNumberFormat="1" applyFont="1" applyFill="1" applyBorder="1" applyAlignment="1">
      <alignment horizontal="center" vertical="center" wrapText="1"/>
    </xf>
    <xf numFmtId="2" fontId="7" fillId="3" borderId="4" xfId="0" applyNumberFormat="1" applyFont="1" applyFill="1" applyBorder="1" applyAlignment="1">
      <alignment horizontal="center" vertical="top" wrapText="1"/>
    </xf>
    <xf numFmtId="2" fontId="7" fillId="3" borderId="3" xfId="0" applyNumberFormat="1" applyFont="1" applyFill="1" applyBorder="1" applyAlignment="1">
      <alignment horizontal="center" vertical="top" wrapText="1"/>
    </xf>
    <xf numFmtId="2" fontId="7" fillId="36" borderId="6" xfId="0" applyNumberFormat="1" applyFont="1" applyFill="1" applyBorder="1" applyAlignment="1">
      <alignment horizontal="center" vertical="top" wrapText="1"/>
    </xf>
    <xf numFmtId="0" fontId="20" fillId="0" borderId="1" xfId="0" applyFont="1" applyFill="1" applyBorder="1" applyAlignment="1">
      <alignment horizontal="center" vertical="center" wrapText="1"/>
    </xf>
    <xf numFmtId="0" fontId="10" fillId="0" borderId="1" xfId="0" applyFont="1" applyFill="1" applyBorder="1" applyAlignment="1">
      <alignment horizontal="center" vertical="center" textRotation="90" wrapText="1"/>
    </xf>
    <xf numFmtId="0" fontId="11" fillId="0" borderId="1" xfId="0" applyFont="1" applyFill="1" applyBorder="1" applyAlignment="1">
      <alignment horizontal="center" vertical="center" wrapText="1"/>
    </xf>
    <xf numFmtId="0" fontId="5" fillId="0" borderId="0" xfId="0" applyFont="1" applyFill="1" applyBorder="1" applyAlignment="1">
      <alignment horizontal="left" vertical="top" wrapText="1"/>
    </xf>
    <xf numFmtId="2" fontId="9" fillId="0" borderId="1" xfId="0" applyNumberFormat="1" applyFont="1" applyFill="1" applyBorder="1" applyAlignment="1">
      <alignment horizontal="center" vertical="top"/>
    </xf>
    <xf numFmtId="2" fontId="9" fillId="0" borderId="6" xfId="0" applyNumberFormat="1" applyFont="1" applyFill="1" applyBorder="1" applyAlignment="1">
      <alignment horizontal="center" vertical="top" wrapText="1"/>
    </xf>
    <xf numFmtId="0" fontId="6" fillId="0" borderId="0" xfId="0" applyFont="1" applyFill="1" applyBorder="1" applyAlignment="1">
      <alignment horizontal="left" vertical="top" wrapText="1"/>
    </xf>
    <xf numFmtId="0" fontId="7" fillId="0" borderId="0" xfId="0" applyFont="1" applyFill="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horizontal="center" wrapText="1"/>
    </xf>
    <xf numFmtId="0" fontId="7" fillId="0" borderId="0" xfId="0" applyFont="1" applyFill="1" applyAlignment="1">
      <alignment horizontal="left" wrapText="1"/>
    </xf>
    <xf numFmtId="0" fontId="42" fillId="0" borderId="1" xfId="0" applyFont="1" applyFill="1" applyBorder="1" applyAlignment="1">
      <alignment horizontal="center" vertical="center" textRotation="90" wrapText="1"/>
    </xf>
    <xf numFmtId="0" fontId="42" fillId="0" borderId="4"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1" xfId="0" applyFont="1" applyFill="1" applyBorder="1" applyAlignment="1">
      <alignment horizontal="center" vertical="center" wrapText="1"/>
    </xf>
    <xf numFmtId="166" fontId="40" fillId="0" borderId="7" xfId="0" applyNumberFormat="1" applyFont="1" applyFill="1" applyBorder="1" applyAlignment="1">
      <alignment horizontal="center" vertical="top"/>
    </xf>
    <xf numFmtId="166" fontId="40" fillId="0" borderId="8" xfId="0" applyNumberFormat="1" applyFont="1" applyFill="1" applyBorder="1" applyAlignment="1">
      <alignment horizontal="center" vertical="top"/>
    </xf>
    <xf numFmtId="166" fontId="40" fillId="0" borderId="9" xfId="0" applyNumberFormat="1" applyFont="1" applyFill="1" applyBorder="1" applyAlignment="1">
      <alignment horizontal="center" vertical="top"/>
    </xf>
    <xf numFmtId="164" fontId="40" fillId="0" borderId="4" xfId="0" applyNumberFormat="1" applyFont="1" applyFill="1" applyBorder="1" applyAlignment="1">
      <alignment horizontal="center" vertical="center" wrapText="1"/>
    </xf>
    <xf numFmtId="164" fontId="40" fillId="0" borderId="3" xfId="0" applyNumberFormat="1" applyFont="1" applyFill="1" applyBorder="1" applyAlignment="1">
      <alignment horizontal="center" vertical="center" wrapText="1"/>
    </xf>
    <xf numFmtId="164" fontId="40" fillId="0" borderId="6" xfId="0" applyNumberFormat="1" applyFont="1" applyFill="1" applyBorder="1" applyAlignment="1">
      <alignment horizontal="center" vertical="center" wrapText="1"/>
    </xf>
    <xf numFmtId="166" fontId="40" fillId="0" borderId="24" xfId="0" applyNumberFormat="1" applyFont="1" applyFill="1" applyBorder="1" applyAlignment="1">
      <alignment horizontal="center" vertical="top"/>
    </xf>
    <xf numFmtId="166" fontId="40" fillId="0" borderId="25" xfId="0" applyNumberFormat="1" applyFont="1" applyFill="1" applyBorder="1" applyAlignment="1">
      <alignment horizontal="center" vertical="top"/>
    </xf>
    <xf numFmtId="166" fontId="40" fillId="0" borderId="26" xfId="0" applyNumberFormat="1" applyFont="1" applyFill="1" applyBorder="1" applyAlignment="1">
      <alignment horizontal="center" vertical="top"/>
    </xf>
    <xf numFmtId="0" fontId="42" fillId="0" borderId="10"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12"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13"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9" xfId="0" applyFont="1" applyFill="1" applyBorder="1" applyAlignment="1">
      <alignment horizontal="center" vertical="center" wrapText="1"/>
    </xf>
    <xf numFmtId="166" fontId="40" fillId="0" borderId="4" xfId="0" applyNumberFormat="1" applyFont="1" applyFill="1" applyBorder="1" applyAlignment="1">
      <alignment horizontal="center" vertical="top"/>
    </xf>
    <xf numFmtId="166" fontId="40" fillId="0" borderId="3" xfId="0" applyNumberFormat="1" applyFont="1" applyFill="1" applyBorder="1" applyAlignment="1">
      <alignment horizontal="center" vertical="top"/>
    </xf>
    <xf numFmtId="166" fontId="40" fillId="0" borderId="6" xfId="0" applyNumberFormat="1" applyFont="1" applyFill="1" applyBorder="1" applyAlignment="1">
      <alignment horizontal="center" vertical="top"/>
    </xf>
    <xf numFmtId="166" fontId="40" fillId="0" borderId="4" xfId="0" applyNumberFormat="1" applyFont="1" applyFill="1" applyBorder="1" applyAlignment="1">
      <alignment horizontal="center" vertical="top" wrapText="1"/>
    </xf>
    <xf numFmtId="166" fontId="40" fillId="0" borderId="3" xfId="0" applyNumberFormat="1" applyFont="1" applyFill="1" applyBorder="1" applyAlignment="1">
      <alignment horizontal="center" vertical="top" wrapText="1"/>
    </xf>
    <xf numFmtId="166" fontId="40" fillId="0" borderId="6" xfId="0" applyNumberFormat="1" applyFont="1" applyFill="1" applyBorder="1" applyAlignment="1">
      <alignment horizontal="center" vertical="top" wrapText="1"/>
    </xf>
    <xf numFmtId="164" fontId="40" fillId="0" borderId="4" xfId="0" applyNumberFormat="1" applyFont="1" applyFill="1" applyBorder="1" applyAlignment="1">
      <alignment horizontal="center" vertical="center"/>
    </xf>
    <xf numFmtId="164" fontId="40" fillId="0" borderId="3" xfId="0" applyNumberFormat="1" applyFont="1" applyFill="1" applyBorder="1" applyAlignment="1">
      <alignment horizontal="center" vertical="center"/>
    </xf>
    <xf numFmtId="164" fontId="40" fillId="0" borderId="6" xfId="0" applyNumberFormat="1" applyFont="1" applyFill="1" applyBorder="1" applyAlignment="1">
      <alignment horizontal="center" vertical="center"/>
    </xf>
    <xf numFmtId="0" fontId="40" fillId="0" borderId="4"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 fillId="0" borderId="0" xfId="0" applyFont="1" applyFill="1" applyAlignment="1">
      <alignment horizontal="left" vertical="top" wrapText="1"/>
    </xf>
    <xf numFmtId="0" fontId="21" fillId="0" borderId="1" xfId="0" applyFont="1" applyFill="1" applyBorder="1" applyAlignment="1">
      <alignment horizontal="center" vertical="center" wrapText="1"/>
    </xf>
    <xf numFmtId="0" fontId="1" fillId="0" borderId="10" xfId="0" applyFont="1" applyFill="1" applyBorder="1" applyAlignment="1">
      <alignment horizontal="center" vertical="center" textRotation="90" wrapText="1"/>
    </xf>
    <xf numFmtId="0" fontId="1" fillId="0" borderId="11" xfId="0" applyFont="1" applyFill="1" applyBorder="1" applyAlignment="1">
      <alignment horizontal="center" vertical="center" textRotation="90" wrapText="1"/>
    </xf>
    <xf numFmtId="0" fontId="1" fillId="0" borderId="7" xfId="0" applyFont="1" applyFill="1" applyBorder="1" applyAlignment="1">
      <alignment horizontal="center" vertical="center" textRotation="90" wrapText="1"/>
    </xf>
    <xf numFmtId="0" fontId="1" fillId="0" borderId="13" xfId="0" applyFont="1" applyFill="1" applyBorder="1" applyAlignment="1">
      <alignment horizontal="center" vertical="center" textRotation="90" wrapText="1"/>
    </xf>
    <xf numFmtId="0" fontId="1" fillId="0" borderId="2" xfId="0" applyFont="1" applyFill="1" applyBorder="1" applyAlignment="1">
      <alignment horizontal="center" vertical="center" textRotation="90" wrapText="1"/>
    </xf>
    <xf numFmtId="0" fontId="1" fillId="0" borderId="9" xfId="0" applyFont="1" applyFill="1" applyBorder="1" applyAlignment="1">
      <alignment horizontal="center" vertical="center" textRotation="90" wrapText="1"/>
    </xf>
    <xf numFmtId="0" fontId="1" fillId="0" borderId="4" xfId="0" applyFont="1" applyFill="1" applyBorder="1" applyAlignment="1">
      <alignment horizontal="center" vertical="center" textRotation="90" wrapText="1"/>
    </xf>
    <xf numFmtId="0" fontId="1" fillId="0" borderId="6" xfId="0" applyFont="1" applyFill="1" applyBorder="1" applyAlignment="1">
      <alignment horizontal="center" vertical="center" textRotation="90" wrapText="1"/>
    </xf>
    <xf numFmtId="0" fontId="1" fillId="0" borderId="12" xfId="0" applyFont="1" applyFill="1" applyBorder="1" applyAlignment="1">
      <alignment horizontal="center" vertical="center" textRotation="90" wrapText="1"/>
    </xf>
    <xf numFmtId="0" fontId="1" fillId="0" borderId="8" xfId="0" applyFont="1" applyFill="1" applyBorder="1" applyAlignment="1">
      <alignment horizontal="center" vertical="center" textRotation="90" wrapText="1"/>
    </xf>
    <xf numFmtId="0" fontId="1" fillId="0" borderId="0" xfId="0" applyFont="1" applyFill="1" applyBorder="1" applyAlignment="1">
      <alignment horizontal="center" vertical="center" textRotation="90" wrapText="1"/>
    </xf>
    <xf numFmtId="0" fontId="42" fillId="0" borderId="5" xfId="0" applyFont="1" applyFill="1" applyBorder="1" applyAlignment="1">
      <alignment horizontal="center" vertical="center" wrapText="1"/>
    </xf>
    <xf numFmtId="0" fontId="42" fillId="0" borderId="14" xfId="0" applyFont="1" applyFill="1" applyBorder="1" applyAlignment="1">
      <alignment horizontal="center" vertical="center" wrapText="1"/>
    </xf>
  </cellXfs>
  <cellStyles count="4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02"/>
  <sheetViews>
    <sheetView view="pageBreakPreview" topLeftCell="A16" zoomScale="55" zoomScaleNormal="70" zoomScaleSheetLayoutView="55" zoomScalePageLayoutView="90" workbookViewId="0">
      <selection sqref="A1:IV65536"/>
    </sheetView>
  </sheetViews>
  <sheetFormatPr defaultColWidth="9.140625" defaultRowHeight="15" x14ac:dyDescent="0.25"/>
  <cols>
    <col min="1" max="9" width="5.5703125" style="5" customWidth="1"/>
    <col min="10" max="10" width="12.28515625" style="5" customWidth="1"/>
    <col min="11" max="11" width="10.5703125" style="5" customWidth="1"/>
    <col min="12" max="13" width="5.5703125" style="5" customWidth="1"/>
    <col min="14" max="14" width="9.5703125" style="5" customWidth="1"/>
    <col min="15" max="17" width="5.5703125" style="5" customWidth="1"/>
    <col min="18" max="19" width="6.28515625" style="5" customWidth="1"/>
    <col min="20" max="21" width="7.5703125" style="5" customWidth="1"/>
    <col min="22" max="22" width="7.42578125" style="5" customWidth="1"/>
    <col min="23" max="23" width="6.140625" style="5" customWidth="1"/>
    <col min="24" max="24" width="7" style="5" customWidth="1"/>
    <col min="25" max="25" width="6.7109375" style="5" customWidth="1"/>
    <col min="26" max="26" width="6.42578125" style="5" customWidth="1"/>
    <col min="27" max="27" width="6.85546875" style="5" customWidth="1"/>
    <col min="28" max="28" width="73.42578125" style="45" customWidth="1"/>
    <col min="29" max="29" width="14.5703125" style="6" customWidth="1"/>
    <col min="30" max="30" width="21" style="6" customWidth="1"/>
    <col min="31" max="31" width="17" style="6" customWidth="1"/>
    <col min="32" max="33" width="13.140625" style="6" customWidth="1"/>
    <col min="34" max="34" width="13.42578125" style="6" customWidth="1"/>
    <col min="35" max="35" width="13" style="6" customWidth="1"/>
    <col min="36" max="37" width="13.28515625" style="6" customWidth="1"/>
    <col min="38" max="38" width="14.140625" style="6" customWidth="1"/>
    <col min="39" max="39" width="14.85546875" style="6" customWidth="1"/>
    <col min="40" max="40" width="9.140625" style="6"/>
    <col min="41" max="41" width="9.85546875" style="6" bestFit="1" customWidth="1"/>
    <col min="42" max="42" width="11.28515625" style="6" customWidth="1"/>
    <col min="43" max="16384" width="9.140625" style="6"/>
  </cols>
  <sheetData>
    <row r="1" spans="1:39" s="11" customFormat="1" ht="18.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39"/>
      <c r="AF1" s="168" t="s">
        <v>186</v>
      </c>
      <c r="AG1" s="168"/>
      <c r="AH1" s="168"/>
      <c r="AI1" s="168"/>
      <c r="AJ1" s="168"/>
      <c r="AK1" s="168"/>
      <c r="AL1" s="168"/>
      <c r="AM1" s="168"/>
    </row>
    <row r="2" spans="1:39" s="11" customFormat="1" ht="30.75" customHeight="1" x14ac:dyDescent="0.2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39"/>
      <c r="AF2" s="168"/>
      <c r="AG2" s="168"/>
      <c r="AH2" s="168"/>
      <c r="AI2" s="168"/>
      <c r="AJ2" s="168"/>
      <c r="AK2" s="168"/>
      <c r="AL2" s="168"/>
      <c r="AM2" s="168"/>
    </row>
    <row r="3" spans="1:39" s="11" customFormat="1" ht="15.75" x14ac:dyDescent="0.2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39"/>
    </row>
    <row r="4" spans="1:39" s="11" customFormat="1" ht="15.75" x14ac:dyDescent="0.25">
      <c r="A4" s="169" t="s">
        <v>46</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row>
    <row r="5" spans="1:39" s="11" customFormat="1" ht="15.75" x14ac:dyDescent="0.25">
      <c r="A5" s="170" t="s">
        <v>45</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row>
    <row r="6" spans="1:39" s="10" customFormat="1" ht="19.5" customHeight="1" x14ac:dyDescent="0.25">
      <c r="A6" s="170" t="s">
        <v>141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row>
    <row r="7" spans="1:39" s="11" customFormat="1" ht="15.75" x14ac:dyDescent="0.25">
      <c r="A7" s="170"/>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row>
    <row r="8" spans="1:39" s="11" customFormat="1" ht="15.75" x14ac:dyDescent="0.25">
      <c r="A8" s="10"/>
      <c r="B8" s="10"/>
      <c r="C8" s="10"/>
      <c r="D8" s="12" t="s">
        <v>10</v>
      </c>
      <c r="E8" s="12"/>
      <c r="F8" s="12"/>
      <c r="G8" s="12"/>
      <c r="H8" s="12"/>
      <c r="I8" s="12"/>
      <c r="J8" s="12"/>
      <c r="K8" s="12"/>
      <c r="L8" s="12"/>
      <c r="M8" s="12"/>
      <c r="N8" s="12"/>
      <c r="O8" s="12"/>
      <c r="P8" s="12"/>
      <c r="Q8" s="12"/>
      <c r="R8" s="12"/>
      <c r="S8" s="12"/>
      <c r="T8" s="13"/>
      <c r="U8" s="13"/>
      <c r="V8" s="13"/>
      <c r="W8" s="13"/>
      <c r="X8" s="13"/>
      <c r="Y8" s="13"/>
      <c r="Z8" s="13"/>
      <c r="AA8" s="13"/>
      <c r="AB8" s="40"/>
      <c r="AC8" s="13"/>
      <c r="AD8" s="13"/>
      <c r="AE8" s="73"/>
      <c r="AF8" s="74"/>
      <c r="AH8" s="3"/>
      <c r="AI8" s="3"/>
      <c r="AJ8" s="3"/>
      <c r="AK8" s="79"/>
      <c r="AL8" s="3"/>
      <c r="AM8" s="3"/>
    </row>
    <row r="9" spans="1:39" s="11" customFormat="1" ht="15.75" x14ac:dyDescent="0.25">
      <c r="A9" s="10"/>
      <c r="B9" s="10"/>
      <c r="C9" s="10"/>
      <c r="D9" s="12"/>
      <c r="E9" s="12"/>
      <c r="F9" s="12"/>
      <c r="G9" s="12"/>
      <c r="H9" s="12"/>
      <c r="I9" s="12"/>
      <c r="J9" s="12"/>
      <c r="K9" s="12"/>
      <c r="L9" s="12"/>
      <c r="M9" s="12"/>
      <c r="N9" s="12"/>
      <c r="O9" s="12"/>
      <c r="P9" s="12"/>
      <c r="Q9" s="12"/>
      <c r="R9" s="12"/>
      <c r="S9" s="12"/>
      <c r="T9" s="13"/>
      <c r="U9" s="13"/>
      <c r="V9" s="13"/>
      <c r="W9" s="13"/>
      <c r="X9" s="13"/>
      <c r="Y9" s="13"/>
      <c r="Z9" s="13"/>
      <c r="AA9" s="13"/>
      <c r="AB9" s="40"/>
      <c r="AC9" s="13"/>
      <c r="AD9" s="13"/>
      <c r="AE9" s="73"/>
      <c r="AF9" s="75"/>
      <c r="AH9" s="83"/>
      <c r="AI9" s="3"/>
      <c r="AJ9" s="3"/>
      <c r="AK9" s="3"/>
      <c r="AL9" s="3"/>
      <c r="AM9" s="3"/>
    </row>
    <row r="10" spans="1:39" s="11" customFormat="1" ht="15.75" x14ac:dyDescent="0.25">
      <c r="A10" s="10"/>
      <c r="B10" s="10"/>
      <c r="C10" s="10"/>
      <c r="D10" s="164" t="s">
        <v>99</v>
      </c>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H10" s="3"/>
      <c r="AI10" s="3"/>
      <c r="AJ10" s="3"/>
      <c r="AK10" s="3"/>
      <c r="AL10" s="3"/>
      <c r="AM10" s="3"/>
    </row>
    <row r="11" spans="1:39" s="11" customFormat="1" ht="15.75" x14ac:dyDescent="0.25">
      <c r="A11" s="10"/>
      <c r="B11" s="10"/>
      <c r="C11" s="10"/>
      <c r="D11" s="164" t="s">
        <v>100</v>
      </c>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9"/>
      <c r="AH11" s="19"/>
      <c r="AI11" s="19"/>
      <c r="AJ11" s="19"/>
      <c r="AK11" s="19"/>
      <c r="AL11" s="3"/>
      <c r="AM11" s="3"/>
    </row>
    <row r="12" spans="1:39" s="11" customFormat="1" ht="15.75" x14ac:dyDescent="0.25">
      <c r="A12" s="10"/>
      <c r="B12" s="10"/>
      <c r="C12" s="10"/>
      <c r="D12" s="164" t="s">
        <v>95</v>
      </c>
      <c r="E12" s="164"/>
      <c r="F12" s="164"/>
      <c r="G12" s="164"/>
      <c r="H12" s="164"/>
      <c r="I12" s="164"/>
      <c r="J12" s="164"/>
      <c r="K12" s="164"/>
      <c r="L12" s="164"/>
      <c r="M12" s="164"/>
      <c r="N12" s="164"/>
      <c r="O12" s="164"/>
      <c r="P12" s="164"/>
      <c r="Q12" s="1"/>
      <c r="R12" s="1"/>
      <c r="S12" s="1"/>
      <c r="T12" s="1"/>
      <c r="U12" s="1"/>
      <c r="V12" s="1"/>
      <c r="W12" s="1"/>
      <c r="X12" s="1"/>
      <c r="Y12" s="1"/>
      <c r="Z12" s="1"/>
      <c r="AA12" s="1"/>
      <c r="AB12" s="41"/>
      <c r="AC12" s="1"/>
      <c r="AD12" s="1"/>
      <c r="AE12" s="1"/>
      <c r="AF12" s="48"/>
      <c r="AH12" s="3"/>
      <c r="AI12" s="3"/>
      <c r="AJ12" s="3"/>
      <c r="AK12" s="3"/>
      <c r="AL12" s="3"/>
      <c r="AM12" s="3"/>
    </row>
    <row r="13" spans="1:39" s="11" customFormat="1" ht="15.75" x14ac:dyDescent="0.25">
      <c r="A13" s="10"/>
      <c r="B13" s="10"/>
      <c r="C13" s="10"/>
      <c r="D13" s="164" t="s">
        <v>96</v>
      </c>
      <c r="E13" s="164"/>
      <c r="F13" s="164"/>
      <c r="G13" s="164"/>
      <c r="H13" s="164"/>
      <c r="I13" s="164"/>
      <c r="J13" s="164"/>
      <c r="K13" s="164"/>
      <c r="L13" s="164"/>
      <c r="M13" s="164"/>
      <c r="N13" s="164"/>
      <c r="O13" s="164"/>
      <c r="P13" s="164"/>
      <c r="Q13" s="1"/>
      <c r="R13" s="1"/>
      <c r="S13" s="1"/>
      <c r="T13" s="1"/>
      <c r="U13" s="1"/>
      <c r="V13" s="1"/>
      <c r="W13" s="1"/>
      <c r="X13" s="1"/>
      <c r="Y13" s="1"/>
      <c r="Z13" s="1"/>
      <c r="AA13" s="1"/>
      <c r="AB13" s="41"/>
      <c r="AC13" s="1"/>
      <c r="AD13" s="1"/>
      <c r="AE13" s="1"/>
      <c r="AF13" s="1"/>
      <c r="AH13" s="3"/>
      <c r="AI13" s="3"/>
      <c r="AJ13" s="3"/>
      <c r="AK13" s="3"/>
      <c r="AL13" s="3"/>
      <c r="AM13" s="3"/>
    </row>
    <row r="14" spans="1:39" s="11" customFormat="1" ht="15.75" x14ac:dyDescent="0.25">
      <c r="A14" s="10"/>
      <c r="B14" s="10"/>
      <c r="C14" s="10"/>
      <c r="D14" s="164" t="s">
        <v>97</v>
      </c>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41"/>
      <c r="AC14" s="1"/>
      <c r="AD14" s="1"/>
      <c r="AE14" s="1"/>
      <c r="AF14" s="1"/>
      <c r="AH14" s="3"/>
      <c r="AI14" s="3"/>
      <c r="AJ14" s="3"/>
      <c r="AK14" s="3"/>
      <c r="AL14" s="3"/>
      <c r="AM14" s="3"/>
    </row>
    <row r="15" spans="1:39" s="11" customFormat="1" ht="28.5" customHeight="1" x14ac:dyDescent="0.25">
      <c r="A15" s="10"/>
      <c r="B15" s="10"/>
      <c r="C15" s="10"/>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H15" s="3"/>
      <c r="AI15" s="3"/>
      <c r="AJ15" s="3"/>
      <c r="AK15" s="3"/>
      <c r="AL15" s="3"/>
      <c r="AM15" s="3"/>
    </row>
    <row r="16" spans="1:39" s="4" customFormat="1" ht="12" x14ac:dyDescent="0.2">
      <c r="A16" s="154" t="s">
        <v>11</v>
      </c>
      <c r="B16" s="154"/>
      <c r="C16" s="154"/>
      <c r="D16" s="154"/>
      <c r="E16" s="154"/>
      <c r="F16" s="154"/>
      <c r="G16" s="154"/>
      <c r="H16" s="154"/>
      <c r="I16" s="154"/>
      <c r="J16" s="154"/>
      <c r="K16" s="154"/>
      <c r="L16" s="154"/>
      <c r="M16" s="154"/>
      <c r="N16" s="154"/>
      <c r="O16" s="154"/>
      <c r="P16" s="154"/>
      <c r="Q16" s="154"/>
      <c r="R16" s="154" t="s">
        <v>36</v>
      </c>
      <c r="S16" s="154"/>
      <c r="T16" s="154"/>
      <c r="U16" s="154"/>
      <c r="V16" s="154"/>
      <c r="W16" s="154"/>
      <c r="X16" s="154"/>
      <c r="Y16" s="154"/>
      <c r="Z16" s="154"/>
      <c r="AA16" s="154"/>
      <c r="AB16" s="161" t="s">
        <v>41</v>
      </c>
      <c r="AC16" s="154" t="s">
        <v>12</v>
      </c>
      <c r="AD16" s="154" t="s">
        <v>136</v>
      </c>
      <c r="AE16" s="154" t="s">
        <v>137</v>
      </c>
      <c r="AF16" s="154" t="s">
        <v>48</v>
      </c>
      <c r="AG16" s="154"/>
      <c r="AH16" s="154"/>
      <c r="AI16" s="154"/>
      <c r="AJ16" s="154"/>
      <c r="AK16" s="154"/>
      <c r="AL16" s="154" t="s">
        <v>42</v>
      </c>
      <c r="AM16" s="154"/>
    </row>
    <row r="17" spans="1:39" s="4" customFormat="1" ht="12" x14ac:dyDescent="0.2">
      <c r="A17" s="154" t="s">
        <v>27</v>
      </c>
      <c r="B17" s="154"/>
      <c r="C17" s="154"/>
      <c r="D17" s="154" t="s">
        <v>28</v>
      </c>
      <c r="E17" s="154"/>
      <c r="F17" s="154" t="s">
        <v>29</v>
      </c>
      <c r="G17" s="154"/>
      <c r="H17" s="154" t="s">
        <v>35</v>
      </c>
      <c r="I17" s="154"/>
      <c r="J17" s="154"/>
      <c r="K17" s="154"/>
      <c r="L17" s="154"/>
      <c r="M17" s="154"/>
      <c r="N17" s="154"/>
      <c r="O17" s="154" t="s">
        <v>37</v>
      </c>
      <c r="P17" s="154"/>
      <c r="Q17" s="154"/>
      <c r="R17" s="162" t="s">
        <v>30</v>
      </c>
      <c r="S17" s="162"/>
      <c r="T17" s="162" t="s">
        <v>31</v>
      </c>
      <c r="U17" s="162" t="s">
        <v>138</v>
      </c>
      <c r="V17" s="162" t="s">
        <v>38</v>
      </c>
      <c r="W17" s="162" t="s">
        <v>39</v>
      </c>
      <c r="X17" s="162"/>
      <c r="Y17" s="162"/>
      <c r="Z17" s="162" t="s">
        <v>40</v>
      </c>
      <c r="AA17" s="162"/>
      <c r="AB17" s="161"/>
      <c r="AC17" s="163"/>
      <c r="AD17" s="154"/>
      <c r="AE17" s="154"/>
      <c r="AF17" s="154">
        <v>2013</v>
      </c>
      <c r="AG17" s="154">
        <v>2014</v>
      </c>
      <c r="AH17" s="154">
        <v>2015</v>
      </c>
      <c r="AI17" s="154">
        <v>2016</v>
      </c>
      <c r="AJ17" s="154">
        <v>2017</v>
      </c>
      <c r="AK17" s="154">
        <v>2018</v>
      </c>
      <c r="AL17" s="154" t="s">
        <v>43</v>
      </c>
      <c r="AM17" s="154" t="s">
        <v>44</v>
      </c>
    </row>
    <row r="18" spans="1:39" s="4" customFormat="1" ht="12" x14ac:dyDescent="0.2">
      <c r="A18" s="154"/>
      <c r="B18" s="154"/>
      <c r="C18" s="154"/>
      <c r="D18" s="154"/>
      <c r="E18" s="154"/>
      <c r="F18" s="154"/>
      <c r="G18" s="154"/>
      <c r="H18" s="154" t="s">
        <v>30</v>
      </c>
      <c r="I18" s="154"/>
      <c r="J18" s="154" t="s">
        <v>31</v>
      </c>
      <c r="K18" s="154" t="s">
        <v>32</v>
      </c>
      <c r="L18" s="154" t="s">
        <v>33</v>
      </c>
      <c r="M18" s="154"/>
      <c r="N18" s="154" t="s">
        <v>34</v>
      </c>
      <c r="O18" s="154"/>
      <c r="P18" s="154"/>
      <c r="Q18" s="154"/>
      <c r="R18" s="162"/>
      <c r="S18" s="162"/>
      <c r="T18" s="162"/>
      <c r="U18" s="162"/>
      <c r="V18" s="162"/>
      <c r="W18" s="162"/>
      <c r="X18" s="162"/>
      <c r="Y18" s="162"/>
      <c r="Z18" s="162"/>
      <c r="AA18" s="162"/>
      <c r="AB18" s="161"/>
      <c r="AC18" s="163"/>
      <c r="AD18" s="154"/>
      <c r="AE18" s="154"/>
      <c r="AF18" s="154"/>
      <c r="AG18" s="154"/>
      <c r="AH18" s="154"/>
      <c r="AI18" s="154"/>
      <c r="AJ18" s="154"/>
      <c r="AK18" s="154"/>
      <c r="AL18" s="154"/>
      <c r="AM18" s="154"/>
    </row>
    <row r="19" spans="1:39" s="4" customFormat="1" ht="66.75" customHeight="1" x14ac:dyDescent="0.2">
      <c r="A19" s="154"/>
      <c r="B19" s="154"/>
      <c r="C19" s="154"/>
      <c r="D19" s="154"/>
      <c r="E19" s="154"/>
      <c r="F19" s="154"/>
      <c r="G19" s="154"/>
      <c r="H19" s="154"/>
      <c r="I19" s="154"/>
      <c r="J19" s="154"/>
      <c r="K19" s="154"/>
      <c r="L19" s="154"/>
      <c r="M19" s="154"/>
      <c r="N19" s="154"/>
      <c r="O19" s="154"/>
      <c r="P19" s="154"/>
      <c r="Q19" s="154"/>
      <c r="R19" s="162"/>
      <c r="S19" s="162"/>
      <c r="T19" s="162"/>
      <c r="U19" s="162"/>
      <c r="V19" s="162"/>
      <c r="W19" s="162"/>
      <c r="X19" s="162"/>
      <c r="Y19" s="162"/>
      <c r="Z19" s="162"/>
      <c r="AA19" s="162"/>
      <c r="AB19" s="161"/>
      <c r="AC19" s="163"/>
      <c r="AD19" s="154"/>
      <c r="AE19" s="154"/>
      <c r="AF19" s="154"/>
      <c r="AG19" s="154"/>
      <c r="AH19" s="154"/>
      <c r="AI19" s="154"/>
      <c r="AJ19" s="154"/>
      <c r="AK19" s="154"/>
      <c r="AL19" s="154"/>
      <c r="AM19" s="154"/>
    </row>
    <row r="20" spans="1:39" s="7" customFormat="1" ht="15.75" x14ac:dyDescent="0.25">
      <c r="A20" s="21"/>
      <c r="B20" s="21"/>
      <c r="C20" s="21"/>
      <c r="D20" s="21"/>
      <c r="E20" s="21"/>
      <c r="F20" s="21"/>
      <c r="G20" s="21"/>
      <c r="H20" s="21"/>
      <c r="I20" s="21"/>
      <c r="J20" s="21"/>
      <c r="K20" s="21"/>
      <c r="L20" s="21"/>
      <c r="M20" s="21"/>
      <c r="N20" s="21"/>
      <c r="O20" s="21"/>
      <c r="P20" s="21"/>
      <c r="Q20" s="21"/>
      <c r="R20" s="21" t="s">
        <v>25</v>
      </c>
      <c r="S20" s="21" t="s">
        <v>25</v>
      </c>
      <c r="T20" s="21" t="s">
        <v>25</v>
      </c>
      <c r="U20" s="21" t="s">
        <v>25</v>
      </c>
      <c r="V20" s="21" t="s">
        <v>25</v>
      </c>
      <c r="W20" s="21" t="s">
        <v>25</v>
      </c>
      <c r="X20" s="21" t="s">
        <v>25</v>
      </c>
      <c r="Y20" s="21" t="s">
        <v>25</v>
      </c>
      <c r="Z20" s="21" t="s">
        <v>25</v>
      </c>
      <c r="AA20" s="21" t="s">
        <v>25</v>
      </c>
      <c r="AB20" s="42" t="s">
        <v>14</v>
      </c>
      <c r="AC20" s="22" t="s">
        <v>13</v>
      </c>
      <c r="AD20" s="155"/>
      <c r="AE20" s="17">
        <f>AE30+AE60+AE194+AE90</f>
        <v>122133.79999999999</v>
      </c>
      <c r="AF20" s="17">
        <f t="shared" ref="AF20:AK20" si="0">AF30+AF60+AF194+AF90</f>
        <v>430488.40000000008</v>
      </c>
      <c r="AG20" s="17">
        <f t="shared" si="0"/>
        <v>237152.19999999998</v>
      </c>
      <c r="AH20" s="17">
        <f t="shared" si="0"/>
        <v>172093.4</v>
      </c>
      <c r="AI20" s="17">
        <f t="shared" si="0"/>
        <v>172093.4</v>
      </c>
      <c r="AJ20" s="17">
        <f t="shared" si="0"/>
        <v>172093.4</v>
      </c>
      <c r="AK20" s="17">
        <f t="shared" si="0"/>
        <v>172093.4</v>
      </c>
      <c r="AL20" s="17">
        <f>AL30+AL60+AL194+AL90</f>
        <v>1356014.2000000002</v>
      </c>
      <c r="AM20" s="21">
        <v>2018</v>
      </c>
    </row>
    <row r="21" spans="1:39" s="7" customFormat="1" ht="15.75" x14ac:dyDescent="0.2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42" t="s">
        <v>203</v>
      </c>
      <c r="AC21" s="22"/>
      <c r="AD21" s="156"/>
      <c r="AE21" s="17"/>
      <c r="AF21" s="82"/>
      <c r="AG21" s="82"/>
      <c r="AH21" s="17"/>
      <c r="AI21" s="17"/>
      <c r="AJ21" s="17"/>
      <c r="AK21" s="17"/>
      <c r="AL21" s="17"/>
      <c r="AM21" s="21"/>
    </row>
    <row r="22" spans="1:39" s="7" customFormat="1" ht="31.5" x14ac:dyDescent="0.2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84" t="s">
        <v>212</v>
      </c>
      <c r="AC22" s="22"/>
      <c r="AD22" s="156"/>
      <c r="AE22" s="82">
        <f t="shared" ref="AE22:AK22" si="1">AE30+AE60+AE92+AE194</f>
        <v>122133.79999999999</v>
      </c>
      <c r="AF22" s="82">
        <f t="shared" si="1"/>
        <v>350776.00000000006</v>
      </c>
      <c r="AG22" s="82">
        <f t="shared" si="1"/>
        <v>185277.3</v>
      </c>
      <c r="AH22" s="82">
        <f t="shared" si="1"/>
        <v>172093.4</v>
      </c>
      <c r="AI22" s="82">
        <f t="shared" si="1"/>
        <v>172093.4</v>
      </c>
      <c r="AJ22" s="82">
        <f t="shared" si="1"/>
        <v>172093.4</v>
      </c>
      <c r="AK22" s="82">
        <f t="shared" si="1"/>
        <v>172093.4</v>
      </c>
      <c r="AL22" s="17"/>
      <c r="AM22" s="21"/>
    </row>
    <row r="23" spans="1:39" s="7" customFormat="1" ht="15.75"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84" t="s">
        <v>214</v>
      </c>
      <c r="AC23" s="22"/>
      <c r="AD23" s="156"/>
      <c r="AE23" s="82">
        <f t="shared" ref="AE23:AK23" si="2">AE96+AE93</f>
        <v>0</v>
      </c>
      <c r="AF23" s="82">
        <f t="shared" si="2"/>
        <v>39856.200000000012</v>
      </c>
      <c r="AG23" s="82">
        <f t="shared" si="2"/>
        <v>25937.5</v>
      </c>
      <c r="AH23" s="82">
        <f t="shared" si="2"/>
        <v>0</v>
      </c>
      <c r="AI23" s="82">
        <f t="shared" si="2"/>
        <v>0</v>
      </c>
      <c r="AJ23" s="82">
        <f t="shared" si="2"/>
        <v>0</v>
      </c>
      <c r="AK23" s="82">
        <f t="shared" si="2"/>
        <v>0</v>
      </c>
      <c r="AL23" s="17"/>
      <c r="AM23" s="21"/>
    </row>
    <row r="24" spans="1:39" s="7" customFormat="1" ht="15.75"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84" t="s">
        <v>215</v>
      </c>
      <c r="AC24" s="22"/>
      <c r="AD24" s="156"/>
      <c r="AE24" s="82">
        <f t="shared" ref="AE24:AK24" si="3">AE174</f>
        <v>0</v>
      </c>
      <c r="AF24" s="82">
        <f t="shared" si="3"/>
        <v>39856.199999999997</v>
      </c>
      <c r="AG24" s="82">
        <f t="shared" si="3"/>
        <v>25937.4</v>
      </c>
      <c r="AH24" s="82">
        <f t="shared" si="3"/>
        <v>0</v>
      </c>
      <c r="AI24" s="82">
        <f t="shared" si="3"/>
        <v>0</v>
      </c>
      <c r="AJ24" s="82">
        <f t="shared" si="3"/>
        <v>0</v>
      </c>
      <c r="AK24" s="82">
        <f t="shared" si="3"/>
        <v>0</v>
      </c>
      <c r="AL24" s="17"/>
      <c r="AM24" s="21"/>
    </row>
    <row r="25" spans="1:39" s="7" customFormat="1" ht="98.25" customHeight="1" x14ac:dyDescent="0.25">
      <c r="A25" s="21"/>
      <c r="B25" s="21"/>
      <c r="C25" s="21"/>
      <c r="D25" s="21"/>
      <c r="E25" s="21"/>
      <c r="F25" s="21"/>
      <c r="G25" s="21"/>
      <c r="H25" s="21"/>
      <c r="I25" s="21"/>
      <c r="J25" s="21"/>
      <c r="K25" s="21"/>
      <c r="L25" s="21"/>
      <c r="M25" s="21"/>
      <c r="N25" s="21"/>
      <c r="O25" s="21"/>
      <c r="P25" s="21"/>
      <c r="Q25" s="21"/>
      <c r="R25" s="21" t="s">
        <v>22</v>
      </c>
      <c r="S25" s="21" t="s">
        <v>23</v>
      </c>
      <c r="T25" s="21">
        <v>0</v>
      </c>
      <c r="U25" s="21">
        <v>1</v>
      </c>
      <c r="V25" s="21">
        <v>0</v>
      </c>
      <c r="W25" s="21">
        <v>0</v>
      </c>
      <c r="X25" s="21">
        <v>0</v>
      </c>
      <c r="Y25" s="21">
        <v>0</v>
      </c>
      <c r="Z25" s="21">
        <v>0</v>
      </c>
      <c r="AA25" s="21">
        <v>0</v>
      </c>
      <c r="AB25" s="43" t="s">
        <v>60</v>
      </c>
      <c r="AC25" s="22" t="s">
        <v>16</v>
      </c>
      <c r="AD25" s="156"/>
      <c r="AE25" s="18" t="s">
        <v>16</v>
      </c>
      <c r="AF25" s="23" t="s">
        <v>16</v>
      </c>
      <c r="AG25" s="21" t="s">
        <v>16</v>
      </c>
      <c r="AH25" s="21" t="s">
        <v>16</v>
      </c>
      <c r="AI25" s="21" t="s">
        <v>16</v>
      </c>
      <c r="AJ25" s="21" t="s">
        <v>16</v>
      </c>
      <c r="AK25" s="21" t="s">
        <v>16</v>
      </c>
      <c r="AL25" s="21" t="s">
        <v>16</v>
      </c>
      <c r="AM25" s="18" t="s">
        <v>16</v>
      </c>
    </row>
    <row r="26" spans="1:39" s="7" customFormat="1" ht="81.75" customHeight="1" x14ac:dyDescent="0.25">
      <c r="A26" s="21"/>
      <c r="B26" s="21"/>
      <c r="C26" s="21"/>
      <c r="D26" s="21"/>
      <c r="E26" s="21"/>
      <c r="F26" s="21"/>
      <c r="G26" s="21"/>
      <c r="H26" s="21"/>
      <c r="I26" s="21"/>
      <c r="J26" s="21"/>
      <c r="K26" s="21"/>
      <c r="L26" s="21"/>
      <c r="M26" s="21"/>
      <c r="N26" s="21"/>
      <c r="O26" s="21"/>
      <c r="P26" s="21"/>
      <c r="Q26" s="21"/>
      <c r="R26" s="21" t="s">
        <v>22</v>
      </c>
      <c r="S26" s="21" t="s">
        <v>23</v>
      </c>
      <c r="T26" s="21">
        <v>0</v>
      </c>
      <c r="U26" s="21">
        <v>1</v>
      </c>
      <c r="V26" s="21">
        <v>0</v>
      </c>
      <c r="W26" s="21">
        <v>0</v>
      </c>
      <c r="X26" s="21">
        <v>0</v>
      </c>
      <c r="Y26" s="21">
        <v>0</v>
      </c>
      <c r="Z26" s="21">
        <v>0</v>
      </c>
      <c r="AA26" s="21">
        <v>1</v>
      </c>
      <c r="AB26" s="43" t="s">
        <v>178</v>
      </c>
      <c r="AC26" s="2" t="s">
        <v>187</v>
      </c>
      <c r="AD26" s="156"/>
      <c r="AE26" s="21">
        <v>3</v>
      </c>
      <c r="AF26" s="23">
        <f>9/50*100</f>
        <v>18</v>
      </c>
      <c r="AG26" s="21">
        <f>17/50*100</f>
        <v>34</v>
      </c>
      <c r="AH26" s="21">
        <f>24/50*100</f>
        <v>48</v>
      </c>
      <c r="AI26" s="21">
        <f>32/50*100</f>
        <v>64</v>
      </c>
      <c r="AJ26" s="21">
        <f>41/50*100</f>
        <v>82</v>
      </c>
      <c r="AK26" s="21">
        <v>100</v>
      </c>
      <c r="AL26" s="21">
        <v>50</v>
      </c>
      <c r="AM26" s="21">
        <v>2018</v>
      </c>
    </row>
    <row r="27" spans="1:39" s="8" customFormat="1" ht="87.75" customHeight="1" x14ac:dyDescent="0.25">
      <c r="A27" s="21"/>
      <c r="B27" s="21"/>
      <c r="C27" s="21"/>
      <c r="D27" s="21"/>
      <c r="E27" s="21"/>
      <c r="F27" s="21"/>
      <c r="G27" s="21"/>
      <c r="H27" s="21"/>
      <c r="I27" s="21"/>
      <c r="J27" s="21"/>
      <c r="K27" s="21"/>
      <c r="L27" s="21"/>
      <c r="M27" s="21"/>
      <c r="N27" s="21"/>
      <c r="O27" s="21"/>
      <c r="P27" s="21"/>
      <c r="Q27" s="21"/>
      <c r="R27" s="21" t="s">
        <v>22</v>
      </c>
      <c r="S27" s="21" t="s">
        <v>23</v>
      </c>
      <c r="T27" s="21">
        <v>0</v>
      </c>
      <c r="U27" s="21">
        <v>1</v>
      </c>
      <c r="V27" s="21">
        <v>0</v>
      </c>
      <c r="W27" s="21">
        <v>0</v>
      </c>
      <c r="X27" s="21">
        <v>0</v>
      </c>
      <c r="Y27" s="21">
        <v>0</v>
      </c>
      <c r="Z27" s="21">
        <v>0</v>
      </c>
      <c r="AA27" s="21">
        <v>2</v>
      </c>
      <c r="AB27" s="43" t="s">
        <v>61</v>
      </c>
      <c r="AC27" s="22" t="s">
        <v>18</v>
      </c>
      <c r="AD27" s="156"/>
      <c r="AE27" s="21" t="s">
        <v>16</v>
      </c>
      <c r="AF27" s="21">
        <v>16.399999999999999</v>
      </c>
      <c r="AG27" s="21">
        <v>37.299999999999997</v>
      </c>
      <c r="AH27" s="21">
        <v>58.2</v>
      </c>
      <c r="AI27" s="21">
        <v>70</v>
      </c>
      <c r="AJ27" s="21">
        <v>85</v>
      </c>
      <c r="AK27" s="21">
        <v>100</v>
      </c>
      <c r="AL27" s="21">
        <v>100</v>
      </c>
      <c r="AM27" s="21">
        <v>2018</v>
      </c>
    </row>
    <row r="28" spans="1:39" s="8" customFormat="1" ht="54" customHeight="1" x14ac:dyDescent="0.25">
      <c r="A28" s="21"/>
      <c r="B28" s="21"/>
      <c r="C28" s="21"/>
      <c r="D28" s="21"/>
      <c r="E28" s="21"/>
      <c r="F28" s="21"/>
      <c r="G28" s="21"/>
      <c r="H28" s="21"/>
      <c r="I28" s="21"/>
      <c r="J28" s="21"/>
      <c r="K28" s="21"/>
      <c r="L28" s="21"/>
      <c r="M28" s="21"/>
      <c r="N28" s="21"/>
      <c r="O28" s="21"/>
      <c r="P28" s="21"/>
      <c r="Q28" s="21"/>
      <c r="R28" s="21" t="s">
        <v>22</v>
      </c>
      <c r="S28" s="21" t="s">
        <v>23</v>
      </c>
      <c r="T28" s="21">
        <v>0</v>
      </c>
      <c r="U28" s="21">
        <v>1</v>
      </c>
      <c r="V28" s="21">
        <v>0</v>
      </c>
      <c r="W28" s="21">
        <v>0</v>
      </c>
      <c r="X28" s="21">
        <v>0</v>
      </c>
      <c r="Y28" s="21">
        <v>0</v>
      </c>
      <c r="Z28" s="21">
        <v>0</v>
      </c>
      <c r="AA28" s="21">
        <v>3</v>
      </c>
      <c r="AB28" s="43" t="s">
        <v>62</v>
      </c>
      <c r="AC28" s="22" t="s">
        <v>49</v>
      </c>
      <c r="AD28" s="156"/>
      <c r="AE28" s="21">
        <v>15622</v>
      </c>
      <c r="AF28" s="21">
        <v>17574</v>
      </c>
      <c r="AG28" s="21">
        <v>19771</v>
      </c>
      <c r="AH28" s="21">
        <v>21750</v>
      </c>
      <c r="AI28" s="21">
        <v>23750</v>
      </c>
      <c r="AJ28" s="21">
        <v>25750</v>
      </c>
      <c r="AK28" s="21">
        <v>27750</v>
      </c>
      <c r="AL28" s="21">
        <v>27750</v>
      </c>
      <c r="AM28" s="21">
        <v>2018</v>
      </c>
    </row>
    <row r="29" spans="1:39" s="8" customFormat="1" ht="68.25" customHeight="1" x14ac:dyDescent="0.25">
      <c r="A29" s="21"/>
      <c r="B29" s="21"/>
      <c r="C29" s="21"/>
      <c r="D29" s="21"/>
      <c r="E29" s="21"/>
      <c r="F29" s="21"/>
      <c r="G29" s="21"/>
      <c r="H29" s="21"/>
      <c r="I29" s="21"/>
      <c r="J29" s="21"/>
      <c r="K29" s="21"/>
      <c r="L29" s="21"/>
      <c r="M29" s="21"/>
      <c r="N29" s="21"/>
      <c r="O29" s="21"/>
      <c r="P29" s="21"/>
      <c r="Q29" s="21"/>
      <c r="R29" s="21" t="s">
        <v>22</v>
      </c>
      <c r="S29" s="21" t="s">
        <v>23</v>
      </c>
      <c r="T29" s="21">
        <v>0</v>
      </c>
      <c r="U29" s="21">
        <v>1</v>
      </c>
      <c r="V29" s="21">
        <v>0</v>
      </c>
      <c r="W29" s="21">
        <v>0</v>
      </c>
      <c r="X29" s="21">
        <v>0</v>
      </c>
      <c r="Y29" s="21">
        <v>0</v>
      </c>
      <c r="Z29" s="21">
        <v>0</v>
      </c>
      <c r="AA29" s="21">
        <v>4</v>
      </c>
      <c r="AB29" s="43" t="s">
        <v>130</v>
      </c>
      <c r="AC29" s="22" t="s">
        <v>26</v>
      </c>
      <c r="AD29" s="157"/>
      <c r="AE29" s="21"/>
      <c r="AF29" s="24">
        <v>43754</v>
      </c>
      <c r="AG29" s="24">
        <v>142042</v>
      </c>
      <c r="AH29" s="24">
        <v>198431</v>
      </c>
      <c r="AI29" s="24">
        <v>241843</v>
      </c>
      <c r="AJ29" s="24">
        <v>269011</v>
      </c>
      <c r="AK29" s="24">
        <v>307597</v>
      </c>
      <c r="AL29" s="24">
        <f>AK29</f>
        <v>307597</v>
      </c>
      <c r="AM29" s="21">
        <v>2018</v>
      </c>
    </row>
    <row r="30" spans="1:39" s="90" customFormat="1" ht="52.5" customHeight="1" x14ac:dyDescent="0.2">
      <c r="A30" s="85"/>
      <c r="B30" s="85"/>
      <c r="C30" s="85"/>
      <c r="D30" s="85"/>
      <c r="E30" s="85"/>
      <c r="F30" s="85"/>
      <c r="G30" s="85"/>
      <c r="H30" s="85"/>
      <c r="I30" s="85"/>
      <c r="J30" s="85"/>
      <c r="K30" s="85"/>
      <c r="L30" s="85"/>
      <c r="M30" s="85"/>
      <c r="N30" s="85"/>
      <c r="O30" s="85"/>
      <c r="P30" s="85"/>
      <c r="Q30" s="85"/>
      <c r="R30" s="85" t="s">
        <v>22</v>
      </c>
      <c r="S30" s="85" t="s">
        <v>23</v>
      </c>
      <c r="T30" s="85">
        <v>1</v>
      </c>
      <c r="U30" s="85">
        <v>0</v>
      </c>
      <c r="V30" s="85">
        <v>0</v>
      </c>
      <c r="W30" s="85">
        <v>0</v>
      </c>
      <c r="X30" s="85">
        <v>0</v>
      </c>
      <c r="Y30" s="85">
        <v>0</v>
      </c>
      <c r="Z30" s="85">
        <v>0</v>
      </c>
      <c r="AA30" s="85">
        <v>0</v>
      </c>
      <c r="AB30" s="86" t="s">
        <v>63</v>
      </c>
      <c r="AC30" s="87" t="s">
        <v>13</v>
      </c>
      <c r="AD30" s="88">
        <f>AL30/(AL20-AL194)*100</f>
        <v>59.041149439815086</v>
      </c>
      <c r="AE30" s="89">
        <f>AE31+AE44+AE54</f>
        <v>74300.399999999994</v>
      </c>
      <c r="AF30" s="89">
        <f t="shared" ref="AF30:AL30" si="4">AF31+AF44+AF54</f>
        <v>113021.1</v>
      </c>
      <c r="AG30" s="89">
        <f t="shared" si="4"/>
        <v>108192</v>
      </c>
      <c r="AH30" s="89">
        <f t="shared" si="4"/>
        <v>108192</v>
      </c>
      <c r="AI30" s="89">
        <f t="shared" si="4"/>
        <v>108192</v>
      </c>
      <c r="AJ30" s="89">
        <f t="shared" si="4"/>
        <v>108192</v>
      </c>
      <c r="AK30" s="89">
        <f t="shared" si="4"/>
        <v>108192</v>
      </c>
      <c r="AL30" s="89">
        <f t="shared" si="4"/>
        <v>653981.1</v>
      </c>
      <c r="AM30" s="85">
        <v>2018</v>
      </c>
    </row>
    <row r="31" spans="1:39" s="8" customFormat="1" ht="33" customHeight="1" x14ac:dyDescent="0.25">
      <c r="A31" s="21"/>
      <c r="B31" s="21"/>
      <c r="C31" s="21"/>
      <c r="D31" s="21"/>
      <c r="E31" s="21"/>
      <c r="F31" s="21"/>
      <c r="G31" s="21"/>
      <c r="H31" s="21"/>
      <c r="I31" s="21"/>
      <c r="J31" s="21"/>
      <c r="K31" s="21"/>
      <c r="L31" s="21"/>
      <c r="M31" s="21"/>
      <c r="N31" s="21"/>
      <c r="O31" s="21"/>
      <c r="P31" s="21"/>
      <c r="Q31" s="21"/>
      <c r="R31" s="21" t="s">
        <v>22</v>
      </c>
      <c r="S31" s="21" t="s">
        <v>23</v>
      </c>
      <c r="T31" s="21">
        <v>1</v>
      </c>
      <c r="U31" s="21">
        <v>0</v>
      </c>
      <c r="V31" s="21">
        <v>1</v>
      </c>
      <c r="W31" s="21">
        <v>0</v>
      </c>
      <c r="X31" s="21">
        <v>0</v>
      </c>
      <c r="Y31" s="21">
        <v>0</v>
      </c>
      <c r="Z31" s="21">
        <v>0</v>
      </c>
      <c r="AA31" s="21">
        <v>0</v>
      </c>
      <c r="AB31" s="43" t="s">
        <v>64</v>
      </c>
      <c r="AC31" s="22" t="s">
        <v>13</v>
      </c>
      <c r="AD31" s="151">
        <f>AL31/AL30*100</f>
        <v>62.859400676869704</v>
      </c>
      <c r="AE31" s="17">
        <f>AE33+AE35+AE37+AE42</f>
        <v>71300.399999999994</v>
      </c>
      <c r="AF31" s="17">
        <f t="shared" ref="AF31:AL31" si="5">AF33+AF35+AF37+AF42</f>
        <v>67117.100000000006</v>
      </c>
      <c r="AG31" s="17">
        <f t="shared" si="5"/>
        <v>68794.3</v>
      </c>
      <c r="AH31" s="17">
        <f t="shared" si="5"/>
        <v>68794.3</v>
      </c>
      <c r="AI31" s="17">
        <f t="shared" si="5"/>
        <v>68794.3</v>
      </c>
      <c r="AJ31" s="17">
        <f t="shared" si="5"/>
        <v>68794.3</v>
      </c>
      <c r="AK31" s="17">
        <f t="shared" si="5"/>
        <v>68794.3</v>
      </c>
      <c r="AL31" s="17">
        <f t="shared" si="5"/>
        <v>411088.59999999992</v>
      </c>
      <c r="AM31" s="21">
        <v>2018</v>
      </c>
    </row>
    <row r="32" spans="1:39" s="8" customFormat="1" ht="51" customHeight="1" x14ac:dyDescent="0.25">
      <c r="A32" s="21"/>
      <c r="B32" s="21"/>
      <c r="C32" s="21"/>
      <c r="D32" s="21"/>
      <c r="E32" s="21"/>
      <c r="F32" s="21"/>
      <c r="G32" s="21"/>
      <c r="H32" s="21"/>
      <c r="I32" s="21"/>
      <c r="J32" s="21"/>
      <c r="K32" s="21"/>
      <c r="L32" s="21"/>
      <c r="M32" s="21"/>
      <c r="N32" s="21"/>
      <c r="O32" s="21"/>
      <c r="P32" s="21"/>
      <c r="Q32" s="21"/>
      <c r="R32" s="21" t="s">
        <v>22</v>
      </c>
      <c r="S32" s="21" t="s">
        <v>23</v>
      </c>
      <c r="T32" s="21">
        <v>1</v>
      </c>
      <c r="U32" s="21">
        <v>0</v>
      </c>
      <c r="V32" s="21">
        <v>1</v>
      </c>
      <c r="W32" s="21">
        <v>0</v>
      </c>
      <c r="X32" s="21">
        <v>0</v>
      </c>
      <c r="Y32" s="21">
        <v>0</v>
      </c>
      <c r="Z32" s="21">
        <v>0</v>
      </c>
      <c r="AA32" s="21">
        <v>1</v>
      </c>
      <c r="AB32" s="43" t="s">
        <v>65</v>
      </c>
      <c r="AC32" s="22" t="s">
        <v>18</v>
      </c>
      <c r="AD32" s="151"/>
      <c r="AE32" s="23">
        <v>10</v>
      </c>
      <c r="AF32" s="23">
        <v>14</v>
      </c>
      <c r="AG32" s="21">
        <v>28</v>
      </c>
      <c r="AH32" s="21">
        <v>42</v>
      </c>
      <c r="AI32" s="21">
        <v>54</v>
      </c>
      <c r="AJ32" s="21">
        <v>66</v>
      </c>
      <c r="AK32" s="21">
        <v>70</v>
      </c>
      <c r="AL32" s="21">
        <v>70</v>
      </c>
      <c r="AM32" s="21">
        <v>2018</v>
      </c>
    </row>
    <row r="33" spans="1:40" s="8" customFormat="1" ht="78.75" x14ac:dyDescent="0.25">
      <c r="A33" s="21">
        <v>1</v>
      </c>
      <c r="B33" s="21">
        <v>0</v>
      </c>
      <c r="C33" s="21">
        <v>5</v>
      </c>
      <c r="D33" s="21">
        <v>0</v>
      </c>
      <c r="E33" s="21">
        <v>1</v>
      </c>
      <c r="F33" s="21">
        <v>1</v>
      </c>
      <c r="G33" s="21">
        <v>3</v>
      </c>
      <c r="H33" s="21" t="s">
        <v>22</v>
      </c>
      <c r="I33" s="21" t="s">
        <v>23</v>
      </c>
      <c r="J33" s="21">
        <v>1</v>
      </c>
      <c r="K33" s="21">
        <v>2</v>
      </c>
      <c r="L33" s="21">
        <v>2</v>
      </c>
      <c r="M33" s="21">
        <v>1</v>
      </c>
      <c r="N33" s="21">
        <v>0</v>
      </c>
      <c r="O33" s="21">
        <v>6</v>
      </c>
      <c r="P33" s="21">
        <v>2</v>
      </c>
      <c r="Q33" s="21">
        <v>1</v>
      </c>
      <c r="R33" s="21" t="s">
        <v>22</v>
      </c>
      <c r="S33" s="21" t="s">
        <v>23</v>
      </c>
      <c r="T33" s="21">
        <v>1</v>
      </c>
      <c r="U33" s="21">
        <v>0</v>
      </c>
      <c r="V33" s="21">
        <v>1</v>
      </c>
      <c r="W33" s="21">
        <v>0</v>
      </c>
      <c r="X33" s="21">
        <v>0</v>
      </c>
      <c r="Y33" s="21">
        <v>1</v>
      </c>
      <c r="Z33" s="21">
        <v>0</v>
      </c>
      <c r="AA33" s="21">
        <v>0</v>
      </c>
      <c r="AB33" s="44" t="s">
        <v>66</v>
      </c>
      <c r="AC33" s="22" t="s">
        <v>13</v>
      </c>
      <c r="AD33" s="151"/>
      <c r="AE33" s="20">
        <v>53163.6</v>
      </c>
      <c r="AF33" s="20">
        <v>66580</v>
      </c>
      <c r="AG33" s="20">
        <v>68294.3</v>
      </c>
      <c r="AH33" s="20">
        <v>68294.3</v>
      </c>
      <c r="AI33" s="20">
        <f>AH33</f>
        <v>68294.3</v>
      </c>
      <c r="AJ33" s="20">
        <f>AI33</f>
        <v>68294.3</v>
      </c>
      <c r="AK33" s="20">
        <f>AJ33</f>
        <v>68294.3</v>
      </c>
      <c r="AL33" s="20">
        <f>AF33+AG33+AH33+AI33+AJ33+AK33</f>
        <v>408051.49999999994</v>
      </c>
      <c r="AM33" s="21">
        <v>2018</v>
      </c>
    </row>
    <row r="34" spans="1:40" s="8" customFormat="1" ht="38.25" customHeight="1" x14ac:dyDescent="0.25">
      <c r="A34" s="21"/>
      <c r="B34" s="21"/>
      <c r="C34" s="21"/>
      <c r="D34" s="21"/>
      <c r="E34" s="21"/>
      <c r="F34" s="21"/>
      <c r="G34" s="21"/>
      <c r="H34" s="21"/>
      <c r="I34" s="21"/>
      <c r="J34" s="21"/>
      <c r="K34" s="21"/>
      <c r="L34" s="21"/>
      <c r="M34" s="21"/>
      <c r="N34" s="21"/>
      <c r="O34" s="21"/>
      <c r="P34" s="21"/>
      <c r="Q34" s="21"/>
      <c r="R34" s="21" t="s">
        <v>22</v>
      </c>
      <c r="S34" s="21" t="s">
        <v>23</v>
      </c>
      <c r="T34" s="21">
        <v>1</v>
      </c>
      <c r="U34" s="21">
        <v>0</v>
      </c>
      <c r="V34" s="21">
        <v>1</v>
      </c>
      <c r="W34" s="21">
        <v>0</v>
      </c>
      <c r="X34" s="21">
        <v>0</v>
      </c>
      <c r="Y34" s="21">
        <v>1</v>
      </c>
      <c r="Z34" s="21">
        <v>0</v>
      </c>
      <c r="AA34" s="21">
        <v>1</v>
      </c>
      <c r="AB34" s="43" t="s">
        <v>67</v>
      </c>
      <c r="AC34" s="22" t="s">
        <v>18</v>
      </c>
      <c r="AD34" s="151"/>
      <c r="AE34" s="23">
        <v>40</v>
      </c>
      <c r="AF34" s="23">
        <v>40</v>
      </c>
      <c r="AG34" s="21">
        <v>47</v>
      </c>
      <c r="AH34" s="21">
        <v>60</v>
      </c>
      <c r="AI34" s="21">
        <v>70</v>
      </c>
      <c r="AJ34" s="21">
        <v>80</v>
      </c>
      <c r="AK34" s="21">
        <v>90</v>
      </c>
      <c r="AL34" s="21">
        <v>90</v>
      </c>
      <c r="AM34" s="21">
        <v>2018</v>
      </c>
    </row>
    <row r="35" spans="1:40" s="8" customFormat="1" ht="50.25" customHeight="1" x14ac:dyDescent="0.25">
      <c r="A35" s="21">
        <v>1</v>
      </c>
      <c r="B35" s="21">
        <v>0</v>
      </c>
      <c r="C35" s="21">
        <v>5</v>
      </c>
      <c r="D35" s="21">
        <v>0</v>
      </c>
      <c r="E35" s="21">
        <v>1</v>
      </c>
      <c r="F35" s="21">
        <v>1</v>
      </c>
      <c r="G35" s="21">
        <v>3</v>
      </c>
      <c r="H35" s="21" t="s">
        <v>22</v>
      </c>
      <c r="I35" s="21" t="s">
        <v>23</v>
      </c>
      <c r="J35" s="21">
        <v>1</v>
      </c>
      <c r="K35" s="21">
        <v>3</v>
      </c>
      <c r="L35" s="21">
        <v>2</v>
      </c>
      <c r="M35" s="21">
        <v>1</v>
      </c>
      <c r="N35" s="21">
        <v>0</v>
      </c>
      <c r="O35" s="21">
        <v>6</v>
      </c>
      <c r="P35" s="21">
        <v>2</v>
      </c>
      <c r="Q35" s="21">
        <v>2</v>
      </c>
      <c r="R35" s="21" t="s">
        <v>22</v>
      </c>
      <c r="S35" s="21" t="s">
        <v>23</v>
      </c>
      <c r="T35" s="21">
        <v>1</v>
      </c>
      <c r="U35" s="21">
        <v>0</v>
      </c>
      <c r="V35" s="21">
        <v>1</v>
      </c>
      <c r="W35" s="21">
        <v>0</v>
      </c>
      <c r="X35" s="21">
        <v>0</v>
      </c>
      <c r="Y35" s="21">
        <v>2</v>
      </c>
      <c r="Z35" s="21">
        <v>0</v>
      </c>
      <c r="AA35" s="21">
        <v>0</v>
      </c>
      <c r="AB35" s="44" t="s">
        <v>68</v>
      </c>
      <c r="AC35" s="22" t="s">
        <v>13</v>
      </c>
      <c r="AD35" s="151"/>
      <c r="AE35" s="20">
        <v>3136.8</v>
      </c>
      <c r="AF35" s="20">
        <v>500</v>
      </c>
      <c r="AG35" s="20">
        <v>500</v>
      </c>
      <c r="AH35" s="20">
        <v>500</v>
      </c>
      <c r="AI35" s="20">
        <v>500</v>
      </c>
      <c r="AJ35" s="20">
        <v>500</v>
      </c>
      <c r="AK35" s="20">
        <v>500</v>
      </c>
      <c r="AL35" s="20">
        <f>AF35+AG35+AH35+AI35+AJ35+AK35</f>
        <v>3000</v>
      </c>
      <c r="AM35" s="21">
        <v>2018</v>
      </c>
    </row>
    <row r="36" spans="1:40" s="9" customFormat="1" ht="44.25" customHeight="1" x14ac:dyDescent="0.25">
      <c r="A36" s="21"/>
      <c r="B36" s="21"/>
      <c r="C36" s="21"/>
      <c r="D36" s="21"/>
      <c r="E36" s="21"/>
      <c r="F36" s="21"/>
      <c r="G36" s="21"/>
      <c r="H36" s="21"/>
      <c r="I36" s="21"/>
      <c r="J36" s="21"/>
      <c r="K36" s="21"/>
      <c r="L36" s="21"/>
      <c r="M36" s="21"/>
      <c r="N36" s="21"/>
      <c r="O36" s="21"/>
      <c r="P36" s="21"/>
      <c r="Q36" s="21"/>
      <c r="R36" s="21" t="s">
        <v>22</v>
      </c>
      <c r="S36" s="21" t="s">
        <v>23</v>
      </c>
      <c r="T36" s="21">
        <v>1</v>
      </c>
      <c r="U36" s="21">
        <v>0</v>
      </c>
      <c r="V36" s="21">
        <v>1</v>
      </c>
      <c r="W36" s="21">
        <v>0</v>
      </c>
      <c r="X36" s="21">
        <v>0</v>
      </c>
      <c r="Y36" s="21">
        <v>2</v>
      </c>
      <c r="Z36" s="21">
        <v>0</v>
      </c>
      <c r="AA36" s="21">
        <v>1</v>
      </c>
      <c r="AB36" s="43" t="s">
        <v>69</v>
      </c>
      <c r="AC36" s="22" t="s">
        <v>18</v>
      </c>
      <c r="AD36" s="151"/>
      <c r="AE36" s="21">
        <v>100</v>
      </c>
      <c r="AF36" s="23">
        <v>100</v>
      </c>
      <c r="AG36" s="21">
        <v>100</v>
      </c>
      <c r="AH36" s="21">
        <v>100</v>
      </c>
      <c r="AI36" s="21">
        <v>100</v>
      </c>
      <c r="AJ36" s="21">
        <v>100</v>
      </c>
      <c r="AK36" s="21">
        <v>100</v>
      </c>
      <c r="AL36" s="21">
        <v>100</v>
      </c>
      <c r="AM36" s="21">
        <v>2018</v>
      </c>
    </row>
    <row r="37" spans="1:40" s="14" customFormat="1" ht="99.75" customHeight="1" x14ac:dyDescent="0.25">
      <c r="A37" s="21">
        <v>1</v>
      </c>
      <c r="B37" s="21">
        <v>0</v>
      </c>
      <c r="C37" s="21">
        <v>5</v>
      </c>
      <c r="D37" s="21">
        <v>0</v>
      </c>
      <c r="E37" s="21">
        <v>4</v>
      </c>
      <c r="F37" s="21">
        <v>1</v>
      </c>
      <c r="G37" s="21">
        <v>0</v>
      </c>
      <c r="H37" s="21" t="s">
        <v>22</v>
      </c>
      <c r="I37" s="21" t="s">
        <v>23</v>
      </c>
      <c r="J37" s="21">
        <v>1</v>
      </c>
      <c r="K37" s="21">
        <v>3</v>
      </c>
      <c r="L37" s="21">
        <v>2</v>
      </c>
      <c r="M37" s="21">
        <v>2</v>
      </c>
      <c r="N37" s="21">
        <v>0</v>
      </c>
      <c r="O37" s="21">
        <v>6</v>
      </c>
      <c r="P37" s="21">
        <v>2</v>
      </c>
      <c r="Q37" s="21">
        <v>2</v>
      </c>
      <c r="R37" s="21" t="s">
        <v>22</v>
      </c>
      <c r="S37" s="21" t="s">
        <v>23</v>
      </c>
      <c r="T37" s="21">
        <v>1</v>
      </c>
      <c r="U37" s="21">
        <v>0</v>
      </c>
      <c r="V37" s="21">
        <v>1</v>
      </c>
      <c r="W37" s="21">
        <v>0</v>
      </c>
      <c r="X37" s="21">
        <v>0</v>
      </c>
      <c r="Y37" s="21">
        <v>3</v>
      </c>
      <c r="Z37" s="21">
        <v>0</v>
      </c>
      <c r="AA37" s="21">
        <v>0</v>
      </c>
      <c r="AB37" s="43" t="s">
        <v>98</v>
      </c>
      <c r="AC37" s="22" t="s">
        <v>13</v>
      </c>
      <c r="AD37" s="151"/>
      <c r="AE37" s="20">
        <v>15000</v>
      </c>
      <c r="AF37" s="20">
        <v>0</v>
      </c>
      <c r="AG37" s="20">
        <v>0</v>
      </c>
      <c r="AH37" s="20">
        <v>0</v>
      </c>
      <c r="AI37" s="20">
        <v>0</v>
      </c>
      <c r="AJ37" s="20">
        <v>0</v>
      </c>
      <c r="AK37" s="20">
        <v>0</v>
      </c>
      <c r="AL37" s="20">
        <f>AF37+AG37+AH37+AI37+AJ37+AK37</f>
        <v>0</v>
      </c>
      <c r="AM37" s="21">
        <v>2018</v>
      </c>
      <c r="AN37" s="8"/>
    </row>
    <row r="38" spans="1:40" s="8" customFormat="1" ht="66.75" customHeight="1" x14ac:dyDescent="0.25">
      <c r="A38" s="21"/>
      <c r="B38" s="21"/>
      <c r="C38" s="21"/>
      <c r="D38" s="21"/>
      <c r="E38" s="21"/>
      <c r="F38" s="21"/>
      <c r="G38" s="21"/>
      <c r="H38" s="21"/>
      <c r="I38" s="21"/>
      <c r="J38" s="21"/>
      <c r="K38" s="21"/>
      <c r="L38" s="21"/>
      <c r="M38" s="21"/>
      <c r="N38" s="21"/>
      <c r="O38" s="21"/>
      <c r="P38" s="21"/>
      <c r="Q38" s="21"/>
      <c r="R38" s="21" t="s">
        <v>22</v>
      </c>
      <c r="S38" s="21" t="s">
        <v>23</v>
      </c>
      <c r="T38" s="21">
        <v>1</v>
      </c>
      <c r="U38" s="21">
        <v>0</v>
      </c>
      <c r="V38" s="21">
        <v>1</v>
      </c>
      <c r="W38" s="21">
        <v>0</v>
      </c>
      <c r="X38" s="21">
        <v>0</v>
      </c>
      <c r="Y38" s="21">
        <v>3</v>
      </c>
      <c r="Z38" s="21">
        <v>0</v>
      </c>
      <c r="AA38" s="21">
        <v>1</v>
      </c>
      <c r="AB38" s="43" t="s">
        <v>94</v>
      </c>
      <c r="AC38" s="22" t="s">
        <v>17</v>
      </c>
      <c r="AD38" s="151"/>
      <c r="AE38" s="23">
        <v>60</v>
      </c>
      <c r="AF38" s="23">
        <v>55</v>
      </c>
      <c r="AG38" s="21">
        <v>15</v>
      </c>
      <c r="AH38" s="21">
        <v>12</v>
      </c>
      <c r="AI38" s="21">
        <v>10</v>
      </c>
      <c r="AJ38" s="21">
        <v>8</v>
      </c>
      <c r="AK38" s="21">
        <v>8</v>
      </c>
      <c r="AL38" s="21">
        <v>8</v>
      </c>
      <c r="AM38" s="21">
        <v>2018</v>
      </c>
    </row>
    <row r="39" spans="1:40" s="8" customFormat="1" ht="135.75" customHeight="1" x14ac:dyDescent="0.25">
      <c r="A39" s="21"/>
      <c r="B39" s="21"/>
      <c r="C39" s="21"/>
      <c r="D39" s="21"/>
      <c r="E39" s="21"/>
      <c r="F39" s="21"/>
      <c r="G39" s="21"/>
      <c r="H39" s="21"/>
      <c r="I39" s="21"/>
      <c r="J39" s="21"/>
      <c r="K39" s="21"/>
      <c r="L39" s="21"/>
      <c r="M39" s="21"/>
      <c r="N39" s="21"/>
      <c r="O39" s="21"/>
      <c r="P39" s="21"/>
      <c r="Q39" s="21"/>
      <c r="R39" s="21" t="s">
        <v>22</v>
      </c>
      <c r="S39" s="21" t="s">
        <v>23</v>
      </c>
      <c r="T39" s="21">
        <v>1</v>
      </c>
      <c r="U39" s="21">
        <v>0</v>
      </c>
      <c r="V39" s="21">
        <v>1</v>
      </c>
      <c r="W39" s="21">
        <v>0</v>
      </c>
      <c r="X39" s="21">
        <v>0</v>
      </c>
      <c r="Y39" s="21">
        <v>3</v>
      </c>
      <c r="Z39" s="21">
        <v>0</v>
      </c>
      <c r="AA39" s="21">
        <v>2</v>
      </c>
      <c r="AB39" s="43" t="s">
        <v>153</v>
      </c>
      <c r="AC39" s="2" t="s">
        <v>56</v>
      </c>
      <c r="AD39" s="151"/>
      <c r="AE39" s="36" t="s">
        <v>131</v>
      </c>
      <c r="AF39" s="36" t="s">
        <v>52</v>
      </c>
      <c r="AG39" s="37" t="s">
        <v>52</v>
      </c>
      <c r="AH39" s="36" t="s">
        <v>52</v>
      </c>
      <c r="AI39" s="36" t="s">
        <v>52</v>
      </c>
      <c r="AJ39" s="36" t="s">
        <v>52</v>
      </c>
      <c r="AK39" s="36" t="s">
        <v>52</v>
      </c>
      <c r="AL39" s="36" t="s">
        <v>52</v>
      </c>
      <c r="AM39" s="21">
        <v>2013</v>
      </c>
    </row>
    <row r="40" spans="1:40" s="8" customFormat="1" ht="87.75" customHeight="1" x14ac:dyDescent="0.25">
      <c r="A40" s="21"/>
      <c r="B40" s="21"/>
      <c r="C40" s="21"/>
      <c r="D40" s="21"/>
      <c r="E40" s="21"/>
      <c r="F40" s="21"/>
      <c r="G40" s="21"/>
      <c r="H40" s="21"/>
      <c r="I40" s="21"/>
      <c r="J40" s="21"/>
      <c r="K40" s="21"/>
      <c r="L40" s="21"/>
      <c r="M40" s="21"/>
      <c r="N40" s="21"/>
      <c r="O40" s="21"/>
      <c r="P40" s="21"/>
      <c r="Q40" s="21"/>
      <c r="R40" s="21" t="s">
        <v>22</v>
      </c>
      <c r="S40" s="21" t="s">
        <v>23</v>
      </c>
      <c r="T40" s="21">
        <v>1</v>
      </c>
      <c r="U40" s="21">
        <v>0</v>
      </c>
      <c r="V40" s="21">
        <v>1</v>
      </c>
      <c r="W40" s="21">
        <v>0</v>
      </c>
      <c r="X40" s="21">
        <v>0</v>
      </c>
      <c r="Y40" s="21">
        <v>4</v>
      </c>
      <c r="Z40" s="21">
        <v>0</v>
      </c>
      <c r="AA40" s="21">
        <v>0</v>
      </c>
      <c r="AB40" s="43" t="s">
        <v>70</v>
      </c>
      <c r="AC40" s="22" t="s">
        <v>57</v>
      </c>
      <c r="AD40" s="151"/>
      <c r="AE40" s="21" t="s">
        <v>16</v>
      </c>
      <c r="AF40" s="23" t="s">
        <v>52</v>
      </c>
      <c r="AG40" s="21" t="s">
        <v>52</v>
      </c>
      <c r="AH40" s="21" t="s">
        <v>52</v>
      </c>
      <c r="AI40" s="21" t="s">
        <v>52</v>
      </c>
      <c r="AJ40" s="21" t="s">
        <v>52</v>
      </c>
      <c r="AK40" s="21" t="s">
        <v>52</v>
      </c>
      <c r="AL40" s="21" t="s">
        <v>52</v>
      </c>
      <c r="AM40" s="21">
        <v>2018</v>
      </c>
    </row>
    <row r="41" spans="1:40" s="8" customFormat="1" ht="94.5" x14ac:dyDescent="0.25">
      <c r="A41" s="21"/>
      <c r="B41" s="21"/>
      <c r="C41" s="21"/>
      <c r="D41" s="21"/>
      <c r="E41" s="21"/>
      <c r="F41" s="21"/>
      <c r="G41" s="21"/>
      <c r="H41" s="21"/>
      <c r="I41" s="21"/>
      <c r="J41" s="21"/>
      <c r="K41" s="21"/>
      <c r="L41" s="21"/>
      <c r="M41" s="21"/>
      <c r="N41" s="21"/>
      <c r="O41" s="21"/>
      <c r="P41" s="21"/>
      <c r="Q41" s="21"/>
      <c r="R41" s="21" t="s">
        <v>22</v>
      </c>
      <c r="S41" s="21" t="s">
        <v>23</v>
      </c>
      <c r="T41" s="21">
        <v>1</v>
      </c>
      <c r="U41" s="21">
        <v>0</v>
      </c>
      <c r="V41" s="21">
        <v>1</v>
      </c>
      <c r="W41" s="21">
        <v>0</v>
      </c>
      <c r="X41" s="21">
        <v>0</v>
      </c>
      <c r="Y41" s="21">
        <v>4</v>
      </c>
      <c r="Z41" s="21">
        <v>0</v>
      </c>
      <c r="AA41" s="21">
        <v>1</v>
      </c>
      <c r="AB41" s="43" t="s">
        <v>201</v>
      </c>
      <c r="AC41" s="22" t="s">
        <v>59</v>
      </c>
      <c r="AD41" s="151"/>
      <c r="AE41" s="23" t="s">
        <v>16</v>
      </c>
      <c r="AF41" s="23">
        <v>71</v>
      </c>
      <c r="AG41" s="21">
        <v>117</v>
      </c>
      <c r="AH41" s="21">
        <v>162</v>
      </c>
      <c r="AI41" s="21">
        <v>162</v>
      </c>
      <c r="AJ41" s="21">
        <v>162</v>
      </c>
      <c r="AK41" s="21">
        <v>162</v>
      </c>
      <c r="AL41" s="21">
        <v>162</v>
      </c>
      <c r="AM41" s="21">
        <v>2018</v>
      </c>
    </row>
    <row r="42" spans="1:40" s="8" customFormat="1" ht="31.5"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50" t="s">
        <v>202</v>
      </c>
      <c r="AC42" s="66" t="s">
        <v>13</v>
      </c>
      <c r="AD42" s="46"/>
      <c r="AE42" s="69"/>
      <c r="AF42" s="69">
        <v>37.1</v>
      </c>
      <c r="AG42" s="69"/>
      <c r="AH42" s="69"/>
      <c r="AI42" s="69"/>
      <c r="AJ42" s="69"/>
      <c r="AK42" s="69"/>
      <c r="AL42" s="69">
        <f>AF42</f>
        <v>37.1</v>
      </c>
      <c r="AM42" s="65">
        <v>2013</v>
      </c>
    </row>
    <row r="43" spans="1:40" s="8" customFormat="1" ht="15.75"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50" t="s">
        <v>69</v>
      </c>
      <c r="AC43" s="66" t="s">
        <v>18</v>
      </c>
      <c r="AD43" s="46"/>
      <c r="AE43" s="70"/>
      <c r="AF43" s="70">
        <v>100</v>
      </c>
      <c r="AG43" s="69"/>
      <c r="AH43" s="69"/>
      <c r="AI43" s="69"/>
      <c r="AJ43" s="69"/>
      <c r="AK43" s="69"/>
      <c r="AL43" s="70">
        <f>AF43</f>
        <v>100</v>
      </c>
      <c r="AM43" s="65">
        <v>2013</v>
      </c>
    </row>
    <row r="44" spans="1:40" s="8" customFormat="1" ht="66.75" customHeight="1" x14ac:dyDescent="0.25">
      <c r="A44" s="21"/>
      <c r="B44" s="21"/>
      <c r="C44" s="21"/>
      <c r="D44" s="21"/>
      <c r="E44" s="21"/>
      <c r="F44" s="21"/>
      <c r="G44" s="21"/>
      <c r="H44" s="21"/>
      <c r="I44" s="21"/>
      <c r="J44" s="21"/>
      <c r="K44" s="21"/>
      <c r="L44" s="21"/>
      <c r="M44" s="21"/>
      <c r="N44" s="21"/>
      <c r="O44" s="21"/>
      <c r="P44" s="21"/>
      <c r="Q44" s="21"/>
      <c r="R44" s="21" t="s">
        <v>22</v>
      </c>
      <c r="S44" s="21" t="s">
        <v>23</v>
      </c>
      <c r="T44" s="21">
        <v>1</v>
      </c>
      <c r="U44" s="21">
        <v>0</v>
      </c>
      <c r="V44" s="21">
        <v>2</v>
      </c>
      <c r="W44" s="21">
        <v>0</v>
      </c>
      <c r="X44" s="21">
        <v>0</v>
      </c>
      <c r="Y44" s="21">
        <v>0</v>
      </c>
      <c r="Z44" s="21">
        <v>0</v>
      </c>
      <c r="AA44" s="21">
        <v>0</v>
      </c>
      <c r="AB44" s="43" t="s">
        <v>92</v>
      </c>
      <c r="AC44" s="22" t="s">
        <v>13</v>
      </c>
      <c r="AD44" s="151">
        <f>AL44/AL30*100</f>
        <v>36.145723477329852</v>
      </c>
      <c r="AE44" s="20">
        <f>AE46</f>
        <v>3000</v>
      </c>
      <c r="AF44" s="20">
        <f t="shared" ref="AF44:AK44" si="6">AF46+AF48+AF50+AF52</f>
        <v>39397.699999999997</v>
      </c>
      <c r="AG44" s="20">
        <f t="shared" si="6"/>
        <v>39397.699999999997</v>
      </c>
      <c r="AH44" s="20">
        <f t="shared" si="6"/>
        <v>39397.699999999997</v>
      </c>
      <c r="AI44" s="20">
        <f t="shared" si="6"/>
        <v>39397.699999999997</v>
      </c>
      <c r="AJ44" s="20">
        <f t="shared" si="6"/>
        <v>39397.699999999997</v>
      </c>
      <c r="AK44" s="20">
        <f t="shared" si="6"/>
        <v>39397.699999999997</v>
      </c>
      <c r="AL44" s="20">
        <f>AF44+AG44+AH44+AI44+AJ44+AK44</f>
        <v>236386.2</v>
      </c>
      <c r="AM44" s="21">
        <v>2018</v>
      </c>
    </row>
    <row r="45" spans="1:40" s="8" customFormat="1" ht="47.25" x14ac:dyDescent="0.25">
      <c r="A45" s="21"/>
      <c r="B45" s="21"/>
      <c r="C45" s="21"/>
      <c r="D45" s="21"/>
      <c r="E45" s="21"/>
      <c r="F45" s="21"/>
      <c r="G45" s="21"/>
      <c r="H45" s="21"/>
      <c r="I45" s="21"/>
      <c r="J45" s="21"/>
      <c r="K45" s="21"/>
      <c r="L45" s="21"/>
      <c r="M45" s="21"/>
      <c r="N45" s="21"/>
      <c r="O45" s="21"/>
      <c r="P45" s="21"/>
      <c r="Q45" s="21"/>
      <c r="R45" s="21" t="s">
        <v>22</v>
      </c>
      <c r="S45" s="21" t="s">
        <v>23</v>
      </c>
      <c r="T45" s="21">
        <v>1</v>
      </c>
      <c r="U45" s="21">
        <v>0</v>
      </c>
      <c r="V45" s="21">
        <v>2</v>
      </c>
      <c r="W45" s="21">
        <v>0</v>
      </c>
      <c r="X45" s="21">
        <v>0</v>
      </c>
      <c r="Y45" s="21">
        <v>0</v>
      </c>
      <c r="Z45" s="21">
        <v>0</v>
      </c>
      <c r="AA45" s="21">
        <v>1</v>
      </c>
      <c r="AB45" s="43" t="s">
        <v>89</v>
      </c>
      <c r="AC45" s="22" t="s">
        <v>18</v>
      </c>
      <c r="AD45" s="151"/>
      <c r="AE45" s="23">
        <v>25</v>
      </c>
      <c r="AF45" s="24">
        <f>AF47+AF51+AF53</f>
        <v>42.800000000000004</v>
      </c>
      <c r="AG45" s="24">
        <f>AG47+AG51+AG53</f>
        <v>90</v>
      </c>
      <c r="AH45" s="24">
        <f>AH47+AH51+AH53</f>
        <v>95</v>
      </c>
      <c r="AI45" s="24">
        <f>AI47+AI51+AI53</f>
        <v>95</v>
      </c>
      <c r="AJ45" s="24">
        <f>AJ47+AJ51+AJ53</f>
        <v>95</v>
      </c>
      <c r="AK45" s="24">
        <v>100</v>
      </c>
      <c r="AL45" s="21">
        <v>100</v>
      </c>
      <c r="AM45" s="21">
        <v>2018</v>
      </c>
    </row>
    <row r="46" spans="1:40" s="8" customFormat="1" ht="53.25" customHeight="1" x14ac:dyDescent="0.25">
      <c r="A46" s="21">
        <v>1</v>
      </c>
      <c r="B46" s="21">
        <v>0</v>
      </c>
      <c r="C46" s="21">
        <v>5</v>
      </c>
      <c r="D46" s="21">
        <v>0</v>
      </c>
      <c r="E46" s="21">
        <v>1</v>
      </c>
      <c r="F46" s="21">
        <v>1</v>
      </c>
      <c r="G46" s="21">
        <v>3</v>
      </c>
      <c r="H46" s="21" t="s">
        <v>22</v>
      </c>
      <c r="I46" s="21" t="s">
        <v>23</v>
      </c>
      <c r="J46" s="21">
        <v>1</v>
      </c>
      <c r="K46" s="21">
        <v>6</v>
      </c>
      <c r="L46" s="21">
        <v>4</v>
      </c>
      <c r="M46" s="21">
        <v>1</v>
      </c>
      <c r="N46" s="21">
        <v>0</v>
      </c>
      <c r="O46" s="21">
        <v>5</v>
      </c>
      <c r="P46" s="21">
        <v>2</v>
      </c>
      <c r="Q46" s="21">
        <v>1</v>
      </c>
      <c r="R46" s="21" t="s">
        <v>22</v>
      </c>
      <c r="S46" s="21" t="s">
        <v>23</v>
      </c>
      <c r="T46" s="21">
        <v>1</v>
      </c>
      <c r="U46" s="21">
        <v>0</v>
      </c>
      <c r="V46" s="21">
        <v>2</v>
      </c>
      <c r="W46" s="21">
        <v>0</v>
      </c>
      <c r="X46" s="21">
        <v>0</v>
      </c>
      <c r="Y46" s="21">
        <v>1</v>
      </c>
      <c r="Z46" s="21">
        <v>0</v>
      </c>
      <c r="AA46" s="21">
        <v>0</v>
      </c>
      <c r="AB46" s="43" t="s">
        <v>143</v>
      </c>
      <c r="AC46" s="22" t="s">
        <v>13</v>
      </c>
      <c r="AD46" s="151"/>
      <c r="AE46" s="20">
        <v>3000</v>
      </c>
      <c r="AF46" s="20">
        <v>12430.6</v>
      </c>
      <c r="AG46" s="20">
        <v>12430.6</v>
      </c>
      <c r="AH46" s="20">
        <v>12430.6</v>
      </c>
      <c r="AI46" s="20">
        <v>12430.6</v>
      </c>
      <c r="AJ46" s="20">
        <v>12430.6</v>
      </c>
      <c r="AK46" s="20">
        <v>12430.6</v>
      </c>
      <c r="AL46" s="20">
        <f>AF46+AG46+AH46+AI46+AJ46+AK46</f>
        <v>74583.600000000006</v>
      </c>
      <c r="AM46" s="21">
        <v>2018</v>
      </c>
    </row>
    <row r="47" spans="1:40" s="8" customFormat="1" ht="63" x14ac:dyDescent="0.25">
      <c r="A47" s="21"/>
      <c r="B47" s="21"/>
      <c r="C47" s="21"/>
      <c r="D47" s="21"/>
      <c r="E47" s="21"/>
      <c r="F47" s="21"/>
      <c r="G47" s="21"/>
      <c r="H47" s="21"/>
      <c r="I47" s="21"/>
      <c r="J47" s="21"/>
      <c r="K47" s="21"/>
      <c r="L47" s="21"/>
      <c r="M47" s="21"/>
      <c r="N47" s="21"/>
      <c r="O47" s="21"/>
      <c r="P47" s="21"/>
      <c r="Q47" s="21"/>
      <c r="R47" s="21" t="s">
        <v>22</v>
      </c>
      <c r="S47" s="21" t="s">
        <v>23</v>
      </c>
      <c r="T47" s="21">
        <v>1</v>
      </c>
      <c r="U47" s="21">
        <v>0</v>
      </c>
      <c r="V47" s="21">
        <v>2</v>
      </c>
      <c r="W47" s="21">
        <v>0</v>
      </c>
      <c r="X47" s="21">
        <v>0</v>
      </c>
      <c r="Y47" s="21">
        <v>1</v>
      </c>
      <c r="Z47" s="21">
        <v>0</v>
      </c>
      <c r="AA47" s="21">
        <v>1</v>
      </c>
      <c r="AB47" s="43" t="s">
        <v>90</v>
      </c>
      <c r="AC47" s="22" t="s">
        <v>18</v>
      </c>
      <c r="AD47" s="151"/>
      <c r="AE47" s="21">
        <v>10</v>
      </c>
      <c r="AF47" s="25">
        <v>13.7</v>
      </c>
      <c r="AG47" s="25">
        <v>34.200000000000003</v>
      </c>
      <c r="AH47" s="25">
        <v>35.5</v>
      </c>
      <c r="AI47" s="25">
        <v>44.2</v>
      </c>
      <c r="AJ47" s="25">
        <v>51.7</v>
      </c>
      <c r="AK47" s="25">
        <v>57.1</v>
      </c>
      <c r="AL47" s="21">
        <v>57.1</v>
      </c>
      <c r="AM47" s="21">
        <v>2018</v>
      </c>
    </row>
    <row r="48" spans="1:40" s="8" customFormat="1" ht="54" customHeight="1" x14ac:dyDescent="0.25">
      <c r="A48" s="21">
        <v>1</v>
      </c>
      <c r="B48" s="21">
        <v>0</v>
      </c>
      <c r="C48" s="21">
        <v>5</v>
      </c>
      <c r="D48" s="21">
        <v>0</v>
      </c>
      <c r="E48" s="21">
        <v>1</v>
      </c>
      <c r="F48" s="21">
        <v>1</v>
      </c>
      <c r="G48" s="21">
        <v>3</v>
      </c>
      <c r="H48" s="21" t="s">
        <v>22</v>
      </c>
      <c r="I48" s="21" t="s">
        <v>23</v>
      </c>
      <c r="J48" s="21">
        <v>1</v>
      </c>
      <c r="K48" s="21">
        <v>3</v>
      </c>
      <c r="L48" s="21">
        <v>2</v>
      </c>
      <c r="M48" s="21">
        <v>1</v>
      </c>
      <c r="N48" s="21">
        <v>0</v>
      </c>
      <c r="O48" s="21">
        <v>6</v>
      </c>
      <c r="P48" s="21">
        <v>2</v>
      </c>
      <c r="Q48" s="21">
        <v>2</v>
      </c>
      <c r="R48" s="21" t="s">
        <v>22</v>
      </c>
      <c r="S48" s="21" t="s">
        <v>23</v>
      </c>
      <c r="T48" s="21">
        <v>1</v>
      </c>
      <c r="U48" s="21">
        <v>0</v>
      </c>
      <c r="V48" s="21">
        <v>2</v>
      </c>
      <c r="W48" s="21">
        <v>0</v>
      </c>
      <c r="X48" s="21">
        <v>0</v>
      </c>
      <c r="Y48" s="21">
        <v>2</v>
      </c>
      <c r="Z48" s="21">
        <v>0</v>
      </c>
      <c r="AA48" s="21">
        <v>0</v>
      </c>
      <c r="AB48" s="43" t="s">
        <v>144</v>
      </c>
      <c r="AC48" s="22" t="s">
        <v>13</v>
      </c>
      <c r="AD48" s="151"/>
      <c r="AE48" s="26" t="s">
        <v>16</v>
      </c>
      <c r="AF48" s="20">
        <v>14301</v>
      </c>
      <c r="AG48" s="20">
        <v>14301</v>
      </c>
      <c r="AH48" s="20">
        <v>14301</v>
      </c>
      <c r="AI48" s="20">
        <v>14301</v>
      </c>
      <c r="AJ48" s="20">
        <v>14301</v>
      </c>
      <c r="AK48" s="20">
        <v>14301</v>
      </c>
      <c r="AL48" s="20">
        <f>AF48+AG48+AH48+AI48+AJ48+AK48</f>
        <v>85806</v>
      </c>
      <c r="AM48" s="21">
        <v>2018</v>
      </c>
    </row>
    <row r="49" spans="1:40" s="8" customFormat="1" ht="63" x14ac:dyDescent="0.25">
      <c r="A49" s="21"/>
      <c r="B49" s="21"/>
      <c r="C49" s="21"/>
      <c r="D49" s="21"/>
      <c r="E49" s="21"/>
      <c r="F49" s="21"/>
      <c r="G49" s="21"/>
      <c r="H49" s="21"/>
      <c r="I49" s="21"/>
      <c r="J49" s="21"/>
      <c r="K49" s="21"/>
      <c r="L49" s="21"/>
      <c r="M49" s="21"/>
      <c r="N49" s="21"/>
      <c r="O49" s="21"/>
      <c r="P49" s="21"/>
      <c r="Q49" s="21"/>
      <c r="R49" s="21" t="s">
        <v>22</v>
      </c>
      <c r="S49" s="21" t="s">
        <v>23</v>
      </c>
      <c r="T49" s="21">
        <v>1</v>
      </c>
      <c r="U49" s="21">
        <v>0</v>
      </c>
      <c r="V49" s="21">
        <v>2</v>
      </c>
      <c r="W49" s="21">
        <v>0</v>
      </c>
      <c r="X49" s="21">
        <v>0</v>
      </c>
      <c r="Y49" s="21">
        <v>2</v>
      </c>
      <c r="Z49" s="21">
        <v>0</v>
      </c>
      <c r="AA49" s="21">
        <v>1</v>
      </c>
      <c r="AB49" s="43" t="s">
        <v>91</v>
      </c>
      <c r="AC49" s="2" t="s">
        <v>172</v>
      </c>
      <c r="AD49" s="151"/>
      <c r="AE49" s="21">
        <v>15622</v>
      </c>
      <c r="AF49" s="23">
        <v>21275</v>
      </c>
      <c r="AG49" s="23">
        <v>26000</v>
      </c>
      <c r="AH49" s="23">
        <v>26000</v>
      </c>
      <c r="AI49" s="23">
        <v>55000</v>
      </c>
      <c r="AJ49" s="23">
        <v>60000</v>
      </c>
      <c r="AK49" s="23">
        <v>65000</v>
      </c>
      <c r="AL49" s="24">
        <v>65000</v>
      </c>
      <c r="AM49" s="21">
        <v>2018</v>
      </c>
    </row>
    <row r="50" spans="1:40" s="8" customFormat="1" ht="68.25" customHeight="1" x14ac:dyDescent="0.25">
      <c r="A50" s="21">
        <v>1</v>
      </c>
      <c r="B50" s="21">
        <v>0</v>
      </c>
      <c r="C50" s="21">
        <v>5</v>
      </c>
      <c r="D50" s="21">
        <v>0</v>
      </c>
      <c r="E50" s="21">
        <v>1</v>
      </c>
      <c r="F50" s="21">
        <v>1</v>
      </c>
      <c r="G50" s="21">
        <v>3</v>
      </c>
      <c r="H50" s="21" t="s">
        <v>22</v>
      </c>
      <c r="I50" s="21" t="s">
        <v>23</v>
      </c>
      <c r="J50" s="21">
        <v>1</v>
      </c>
      <c r="K50" s="21">
        <v>3</v>
      </c>
      <c r="L50" s="21">
        <v>2</v>
      </c>
      <c r="M50" s="21">
        <v>1</v>
      </c>
      <c r="N50" s="21">
        <v>0</v>
      </c>
      <c r="O50" s="21">
        <v>6</v>
      </c>
      <c r="P50" s="21">
        <v>2</v>
      </c>
      <c r="Q50" s="21">
        <v>2</v>
      </c>
      <c r="R50" s="21" t="s">
        <v>22</v>
      </c>
      <c r="S50" s="21" t="s">
        <v>23</v>
      </c>
      <c r="T50" s="21">
        <v>1</v>
      </c>
      <c r="U50" s="21">
        <v>0</v>
      </c>
      <c r="V50" s="21">
        <v>2</v>
      </c>
      <c r="W50" s="21">
        <v>0</v>
      </c>
      <c r="X50" s="21">
        <v>0</v>
      </c>
      <c r="Y50" s="21">
        <v>3</v>
      </c>
      <c r="Z50" s="21">
        <v>0</v>
      </c>
      <c r="AA50" s="21">
        <v>0</v>
      </c>
      <c r="AB50" s="43" t="s">
        <v>145</v>
      </c>
      <c r="AC50" s="22" t="s">
        <v>13</v>
      </c>
      <c r="AD50" s="151"/>
      <c r="AE50" s="26" t="s">
        <v>16</v>
      </c>
      <c r="AF50" s="20">
        <v>1147.7</v>
      </c>
      <c r="AG50" s="20">
        <v>1147.7</v>
      </c>
      <c r="AH50" s="20">
        <v>1147.7</v>
      </c>
      <c r="AI50" s="20">
        <v>1147.7</v>
      </c>
      <c r="AJ50" s="20">
        <v>1147.7</v>
      </c>
      <c r="AK50" s="20">
        <v>1147.7</v>
      </c>
      <c r="AL50" s="20">
        <f>AF50+AG50+AH50+AI50+AJ50+AK50</f>
        <v>6886.2</v>
      </c>
      <c r="AM50" s="21">
        <v>2018</v>
      </c>
    </row>
    <row r="51" spans="1:40" s="8" customFormat="1" ht="47.25" x14ac:dyDescent="0.25">
      <c r="A51" s="21"/>
      <c r="B51" s="21"/>
      <c r="C51" s="21"/>
      <c r="D51" s="21"/>
      <c r="E51" s="21"/>
      <c r="F51" s="21"/>
      <c r="G51" s="21"/>
      <c r="H51" s="21"/>
      <c r="I51" s="21"/>
      <c r="J51" s="21"/>
      <c r="K51" s="21"/>
      <c r="L51" s="21"/>
      <c r="M51" s="21"/>
      <c r="N51" s="21"/>
      <c r="O51" s="21"/>
      <c r="P51" s="21"/>
      <c r="Q51" s="21"/>
      <c r="R51" s="21" t="s">
        <v>22</v>
      </c>
      <c r="S51" s="21" t="s">
        <v>23</v>
      </c>
      <c r="T51" s="21">
        <v>1</v>
      </c>
      <c r="U51" s="21">
        <v>0</v>
      </c>
      <c r="V51" s="21">
        <v>2</v>
      </c>
      <c r="W51" s="21">
        <v>0</v>
      </c>
      <c r="X51" s="21">
        <v>0</v>
      </c>
      <c r="Y51" s="21">
        <v>3</v>
      </c>
      <c r="Z51" s="21">
        <v>0</v>
      </c>
      <c r="AA51" s="21">
        <v>1</v>
      </c>
      <c r="AB51" s="43" t="s">
        <v>93</v>
      </c>
      <c r="AC51" s="22" t="s">
        <v>18</v>
      </c>
      <c r="AD51" s="151"/>
      <c r="AE51" s="21">
        <v>0</v>
      </c>
      <c r="AF51" s="25">
        <v>19.5</v>
      </c>
      <c r="AG51" s="25">
        <v>33.099999999999994</v>
      </c>
      <c r="AH51" s="25">
        <v>33.200000000000003</v>
      </c>
      <c r="AI51" s="25">
        <v>21.299999999999997</v>
      </c>
      <c r="AJ51" s="25">
        <v>12.099999999999998</v>
      </c>
      <c r="AK51" s="25">
        <v>8.2999999999999972</v>
      </c>
      <c r="AL51" s="21">
        <v>8.3000000000000007</v>
      </c>
      <c r="AM51" s="21">
        <v>2018</v>
      </c>
    </row>
    <row r="52" spans="1:40" s="8" customFormat="1" ht="36" customHeight="1" x14ac:dyDescent="0.25">
      <c r="A52" s="21">
        <v>1</v>
      </c>
      <c r="B52" s="21">
        <v>0</v>
      </c>
      <c r="C52" s="21">
        <v>5</v>
      </c>
      <c r="D52" s="21">
        <v>0</v>
      </c>
      <c r="E52" s="21">
        <v>1</v>
      </c>
      <c r="F52" s="21">
        <v>1</v>
      </c>
      <c r="G52" s="21">
        <v>3</v>
      </c>
      <c r="H52" s="21" t="s">
        <v>22</v>
      </c>
      <c r="I52" s="21" t="s">
        <v>23</v>
      </c>
      <c r="J52" s="21">
        <v>1</v>
      </c>
      <c r="K52" s="21">
        <v>3</v>
      </c>
      <c r="L52" s="21">
        <v>2</v>
      </c>
      <c r="M52" s="21">
        <v>1</v>
      </c>
      <c r="N52" s="21">
        <v>0</v>
      </c>
      <c r="O52" s="21">
        <v>6</v>
      </c>
      <c r="P52" s="21">
        <v>2</v>
      </c>
      <c r="Q52" s="21">
        <v>2</v>
      </c>
      <c r="R52" s="21" t="s">
        <v>22</v>
      </c>
      <c r="S52" s="21" t="s">
        <v>23</v>
      </c>
      <c r="T52" s="21">
        <v>1</v>
      </c>
      <c r="U52" s="21">
        <v>0</v>
      </c>
      <c r="V52" s="21">
        <v>2</v>
      </c>
      <c r="W52" s="21">
        <v>0</v>
      </c>
      <c r="X52" s="21">
        <v>0</v>
      </c>
      <c r="Y52" s="21">
        <v>4</v>
      </c>
      <c r="Z52" s="21">
        <v>0</v>
      </c>
      <c r="AA52" s="21">
        <v>0</v>
      </c>
      <c r="AB52" s="43" t="s">
        <v>146</v>
      </c>
      <c r="AC52" s="22" t="s">
        <v>13</v>
      </c>
      <c r="AD52" s="151"/>
      <c r="AE52" s="27" t="s">
        <v>16</v>
      </c>
      <c r="AF52" s="20">
        <v>11518.4</v>
      </c>
      <c r="AG52" s="20">
        <v>11518.4</v>
      </c>
      <c r="AH52" s="20">
        <v>11518.4</v>
      </c>
      <c r="AI52" s="20">
        <v>11518.4</v>
      </c>
      <c r="AJ52" s="20">
        <v>11518.4</v>
      </c>
      <c r="AK52" s="20">
        <v>11518.4</v>
      </c>
      <c r="AL52" s="20">
        <f>AF52+AG52+AH52+AI52+AJ52+AK52</f>
        <v>69110.399999999994</v>
      </c>
      <c r="AM52" s="21">
        <v>2018</v>
      </c>
    </row>
    <row r="53" spans="1:40" s="8" customFormat="1" ht="31.5" x14ac:dyDescent="0.25">
      <c r="A53" s="21"/>
      <c r="B53" s="21"/>
      <c r="C53" s="21"/>
      <c r="D53" s="21"/>
      <c r="E53" s="21"/>
      <c r="F53" s="21"/>
      <c r="G53" s="21"/>
      <c r="H53" s="21"/>
      <c r="I53" s="21"/>
      <c r="J53" s="21"/>
      <c r="K53" s="21"/>
      <c r="L53" s="21"/>
      <c r="M53" s="21"/>
      <c r="N53" s="21"/>
      <c r="O53" s="21"/>
      <c r="P53" s="21"/>
      <c r="Q53" s="21"/>
      <c r="R53" s="21" t="s">
        <v>22</v>
      </c>
      <c r="S53" s="21" t="s">
        <v>23</v>
      </c>
      <c r="T53" s="21">
        <v>1</v>
      </c>
      <c r="U53" s="21">
        <v>0</v>
      </c>
      <c r="V53" s="21">
        <v>2</v>
      </c>
      <c r="W53" s="21">
        <v>0</v>
      </c>
      <c r="X53" s="21">
        <v>0</v>
      </c>
      <c r="Y53" s="21">
        <v>4</v>
      </c>
      <c r="Z53" s="21">
        <v>0</v>
      </c>
      <c r="AA53" s="21">
        <v>1</v>
      </c>
      <c r="AB53" s="43" t="s">
        <v>71</v>
      </c>
      <c r="AC53" s="22" t="s">
        <v>18</v>
      </c>
      <c r="AD53" s="151"/>
      <c r="AE53" s="21">
        <v>0</v>
      </c>
      <c r="AF53" s="25">
        <v>9.6</v>
      </c>
      <c r="AG53" s="21">
        <v>22.7</v>
      </c>
      <c r="AH53" s="21">
        <v>26.3</v>
      </c>
      <c r="AI53" s="21">
        <v>29.5</v>
      </c>
      <c r="AJ53" s="21">
        <v>31.2</v>
      </c>
      <c r="AK53" s="21">
        <v>34.6</v>
      </c>
      <c r="AL53" s="21">
        <v>34.6</v>
      </c>
      <c r="AM53" s="21">
        <v>2018</v>
      </c>
    </row>
    <row r="54" spans="1:40" s="8" customFormat="1" ht="31.5" x14ac:dyDescent="0.25">
      <c r="A54" s="65"/>
      <c r="B54" s="65"/>
      <c r="C54" s="65"/>
      <c r="D54" s="65"/>
      <c r="E54" s="65"/>
      <c r="F54" s="65"/>
      <c r="G54" s="65"/>
      <c r="H54" s="65"/>
      <c r="I54" s="65"/>
      <c r="J54" s="65"/>
      <c r="K54" s="65"/>
      <c r="L54" s="65"/>
      <c r="M54" s="65"/>
      <c r="N54" s="65"/>
      <c r="O54" s="65"/>
      <c r="P54" s="65"/>
      <c r="Q54" s="65"/>
      <c r="R54" s="65" t="s">
        <v>22</v>
      </c>
      <c r="S54" s="65" t="s">
        <v>23</v>
      </c>
      <c r="T54" s="65">
        <v>1</v>
      </c>
      <c r="U54" s="65">
        <v>0</v>
      </c>
      <c r="V54" s="65">
        <v>3</v>
      </c>
      <c r="W54" s="65">
        <v>0</v>
      </c>
      <c r="X54" s="65">
        <v>0</v>
      </c>
      <c r="Y54" s="65">
        <v>0</v>
      </c>
      <c r="Z54" s="65">
        <v>0</v>
      </c>
      <c r="AA54" s="65">
        <v>0</v>
      </c>
      <c r="AB54" s="50" t="s">
        <v>192</v>
      </c>
      <c r="AC54" s="66" t="s">
        <v>13</v>
      </c>
      <c r="AD54" s="158">
        <f>AL54/AL20*100</f>
        <v>0.47981060965290773</v>
      </c>
      <c r="AE54" s="65"/>
      <c r="AF54" s="64">
        <f t="shared" ref="AF54:AK54" si="7">AF56+AF58</f>
        <v>6506.3</v>
      </c>
      <c r="AG54" s="71">
        <f t="shared" si="7"/>
        <v>0</v>
      </c>
      <c r="AH54" s="71">
        <f t="shared" si="7"/>
        <v>0</v>
      </c>
      <c r="AI54" s="71">
        <f t="shared" si="7"/>
        <v>0</v>
      </c>
      <c r="AJ54" s="71">
        <f t="shared" si="7"/>
        <v>0</v>
      </c>
      <c r="AK54" s="71">
        <f t="shared" si="7"/>
        <v>0</v>
      </c>
      <c r="AL54" s="64">
        <f t="shared" ref="AL54:AL59" si="8">AF54</f>
        <v>6506.3</v>
      </c>
      <c r="AM54" s="65">
        <v>2013</v>
      </c>
    </row>
    <row r="55" spans="1:40" s="8" customFormat="1" ht="15.75" x14ac:dyDescent="0.25">
      <c r="A55" s="65"/>
      <c r="B55" s="65"/>
      <c r="C55" s="65"/>
      <c r="D55" s="65"/>
      <c r="E55" s="65"/>
      <c r="F55" s="65"/>
      <c r="G55" s="65"/>
      <c r="H55" s="65"/>
      <c r="I55" s="65"/>
      <c r="J55" s="65"/>
      <c r="K55" s="65"/>
      <c r="L55" s="65"/>
      <c r="M55" s="65"/>
      <c r="N55" s="65"/>
      <c r="O55" s="65"/>
      <c r="P55" s="65"/>
      <c r="Q55" s="65"/>
      <c r="R55" s="65" t="s">
        <v>22</v>
      </c>
      <c r="S55" s="65" t="s">
        <v>23</v>
      </c>
      <c r="T55" s="65">
        <v>1</v>
      </c>
      <c r="U55" s="65">
        <v>0</v>
      </c>
      <c r="V55" s="65">
        <v>3</v>
      </c>
      <c r="W55" s="65">
        <v>0</v>
      </c>
      <c r="X55" s="65">
        <v>0</v>
      </c>
      <c r="Y55" s="65">
        <v>0</v>
      </c>
      <c r="Z55" s="65">
        <v>0</v>
      </c>
      <c r="AA55" s="65">
        <v>1</v>
      </c>
      <c r="AB55" s="50" t="s">
        <v>193</v>
      </c>
      <c r="AC55" s="66" t="s">
        <v>18</v>
      </c>
      <c r="AD55" s="159"/>
      <c r="AE55" s="65"/>
      <c r="AF55" s="67">
        <v>4.84</v>
      </c>
      <c r="AG55" s="65"/>
      <c r="AH55" s="65"/>
      <c r="AI55" s="65"/>
      <c r="AJ55" s="65"/>
      <c r="AK55" s="65"/>
      <c r="AL55" s="68">
        <f t="shared" si="8"/>
        <v>4.84</v>
      </c>
      <c r="AM55" s="65">
        <v>2013</v>
      </c>
    </row>
    <row r="56" spans="1:40" s="8" customFormat="1" ht="47.25" x14ac:dyDescent="0.25">
      <c r="A56" s="65">
        <v>1</v>
      </c>
      <c r="B56" s="65">
        <v>0</v>
      </c>
      <c r="C56" s="65">
        <v>5</v>
      </c>
      <c r="D56" s="65">
        <v>0</v>
      </c>
      <c r="E56" s="65">
        <v>1</v>
      </c>
      <c r="F56" s="65">
        <v>1</v>
      </c>
      <c r="G56" s="65">
        <v>3</v>
      </c>
      <c r="H56" s="65" t="s">
        <v>22</v>
      </c>
      <c r="I56" s="65" t="s">
        <v>23</v>
      </c>
      <c r="J56" s="65">
        <v>1</v>
      </c>
      <c r="K56" s="65">
        <v>3</v>
      </c>
      <c r="L56" s="65">
        <v>2</v>
      </c>
      <c r="M56" s="65">
        <v>1</v>
      </c>
      <c r="N56" s="65">
        <v>0</v>
      </c>
      <c r="O56" s="65">
        <v>6</v>
      </c>
      <c r="P56" s="65">
        <v>2</v>
      </c>
      <c r="Q56" s="65">
        <v>2</v>
      </c>
      <c r="R56" s="65" t="s">
        <v>22</v>
      </c>
      <c r="S56" s="65" t="s">
        <v>23</v>
      </c>
      <c r="T56" s="65">
        <v>1</v>
      </c>
      <c r="U56" s="65">
        <v>0</v>
      </c>
      <c r="V56" s="65">
        <v>3</v>
      </c>
      <c r="W56" s="65">
        <v>0</v>
      </c>
      <c r="X56" s="65">
        <v>0</v>
      </c>
      <c r="Y56" s="65">
        <v>1</v>
      </c>
      <c r="Z56" s="65">
        <v>0</v>
      </c>
      <c r="AA56" s="65">
        <v>0</v>
      </c>
      <c r="AB56" s="50" t="s">
        <v>194</v>
      </c>
      <c r="AC56" s="66" t="s">
        <v>13</v>
      </c>
      <c r="AD56" s="159"/>
      <c r="AE56" s="65"/>
      <c r="AF56" s="69">
        <v>603.79999999999995</v>
      </c>
      <c r="AG56" s="65"/>
      <c r="AH56" s="65"/>
      <c r="AI56" s="65"/>
      <c r="AJ56" s="65"/>
      <c r="AK56" s="65"/>
      <c r="AL56" s="64">
        <f t="shared" si="8"/>
        <v>603.79999999999995</v>
      </c>
      <c r="AM56" s="65">
        <v>2013</v>
      </c>
    </row>
    <row r="57" spans="1:40" s="8" customFormat="1" ht="47.25" x14ac:dyDescent="0.25">
      <c r="A57" s="65"/>
      <c r="B57" s="65"/>
      <c r="C57" s="65"/>
      <c r="D57" s="65"/>
      <c r="E57" s="65"/>
      <c r="F57" s="65"/>
      <c r="G57" s="65"/>
      <c r="H57" s="65"/>
      <c r="I57" s="65"/>
      <c r="J57" s="65"/>
      <c r="K57" s="65"/>
      <c r="L57" s="65"/>
      <c r="M57" s="65"/>
      <c r="N57" s="65"/>
      <c r="O57" s="65"/>
      <c r="P57" s="65"/>
      <c r="Q57" s="65"/>
      <c r="R57" s="65" t="s">
        <v>22</v>
      </c>
      <c r="S57" s="65" t="s">
        <v>23</v>
      </c>
      <c r="T57" s="65">
        <v>1</v>
      </c>
      <c r="U57" s="65">
        <v>0</v>
      </c>
      <c r="V57" s="65">
        <v>3</v>
      </c>
      <c r="W57" s="65">
        <v>0</v>
      </c>
      <c r="X57" s="65">
        <v>0</v>
      </c>
      <c r="Y57" s="65">
        <v>1</v>
      </c>
      <c r="Z57" s="65">
        <v>0</v>
      </c>
      <c r="AA57" s="65">
        <v>1</v>
      </c>
      <c r="AB57" s="50" t="s">
        <v>195</v>
      </c>
      <c r="AC57" s="66" t="s">
        <v>196</v>
      </c>
      <c r="AD57" s="159"/>
      <c r="AE57" s="65"/>
      <c r="AF57" s="70">
        <v>6</v>
      </c>
      <c r="AG57" s="65"/>
      <c r="AH57" s="65"/>
      <c r="AI57" s="65"/>
      <c r="AJ57" s="65"/>
      <c r="AK57" s="65"/>
      <c r="AL57" s="71">
        <f t="shared" si="8"/>
        <v>6</v>
      </c>
      <c r="AM57" s="65">
        <v>2013</v>
      </c>
    </row>
    <row r="58" spans="1:40" s="8" customFormat="1" ht="31.5" x14ac:dyDescent="0.25">
      <c r="A58" s="65">
        <v>1</v>
      </c>
      <c r="B58" s="65">
        <v>0</v>
      </c>
      <c r="C58" s="65">
        <v>5</v>
      </c>
      <c r="D58" s="65">
        <v>0</v>
      </c>
      <c r="E58" s="65">
        <v>1</v>
      </c>
      <c r="F58" s="65">
        <v>1</v>
      </c>
      <c r="G58" s="65">
        <v>3</v>
      </c>
      <c r="H58" s="65" t="s">
        <v>22</v>
      </c>
      <c r="I58" s="65" t="s">
        <v>23</v>
      </c>
      <c r="J58" s="65">
        <v>1</v>
      </c>
      <c r="K58" s="65">
        <v>3</v>
      </c>
      <c r="L58" s="65">
        <v>2</v>
      </c>
      <c r="M58" s="65">
        <v>1</v>
      </c>
      <c r="N58" s="65">
        <v>0</v>
      </c>
      <c r="O58" s="65">
        <v>6</v>
      </c>
      <c r="P58" s="65">
        <v>2</v>
      </c>
      <c r="Q58" s="65">
        <v>2</v>
      </c>
      <c r="R58" s="65" t="s">
        <v>22</v>
      </c>
      <c r="S58" s="65" t="s">
        <v>23</v>
      </c>
      <c r="T58" s="65">
        <v>1</v>
      </c>
      <c r="U58" s="65">
        <v>0</v>
      </c>
      <c r="V58" s="65">
        <v>3</v>
      </c>
      <c r="W58" s="65">
        <v>0</v>
      </c>
      <c r="X58" s="65">
        <v>0</v>
      </c>
      <c r="Y58" s="65">
        <v>2</v>
      </c>
      <c r="Z58" s="65">
        <v>0</v>
      </c>
      <c r="AA58" s="65">
        <v>0</v>
      </c>
      <c r="AB58" s="50" t="s">
        <v>197</v>
      </c>
      <c r="AC58" s="66" t="s">
        <v>13</v>
      </c>
      <c r="AD58" s="159"/>
      <c r="AE58" s="65"/>
      <c r="AF58" s="64">
        <v>5902.5</v>
      </c>
      <c r="AG58" s="65"/>
      <c r="AH58" s="65"/>
      <c r="AI58" s="65"/>
      <c r="AJ58" s="65"/>
      <c r="AK58" s="65"/>
      <c r="AL58" s="64">
        <f t="shared" si="8"/>
        <v>5902.5</v>
      </c>
      <c r="AM58" s="65">
        <v>2013</v>
      </c>
    </row>
    <row r="59" spans="1:40" s="8" customFormat="1" ht="31.5" x14ac:dyDescent="0.25">
      <c r="A59" s="65"/>
      <c r="B59" s="65"/>
      <c r="C59" s="65"/>
      <c r="D59" s="65"/>
      <c r="E59" s="65"/>
      <c r="F59" s="65"/>
      <c r="G59" s="65"/>
      <c r="H59" s="65"/>
      <c r="I59" s="65"/>
      <c r="J59" s="65"/>
      <c r="K59" s="65"/>
      <c r="L59" s="65"/>
      <c r="M59" s="65"/>
      <c r="N59" s="65"/>
      <c r="O59" s="65"/>
      <c r="P59" s="65"/>
      <c r="Q59" s="65"/>
      <c r="R59" s="65" t="s">
        <v>22</v>
      </c>
      <c r="S59" s="65" t="s">
        <v>23</v>
      </c>
      <c r="T59" s="65">
        <v>1</v>
      </c>
      <c r="U59" s="65">
        <v>0</v>
      </c>
      <c r="V59" s="65">
        <v>3</v>
      </c>
      <c r="W59" s="65">
        <v>0</v>
      </c>
      <c r="X59" s="65">
        <v>0</v>
      </c>
      <c r="Y59" s="65">
        <v>2</v>
      </c>
      <c r="Z59" s="65">
        <v>0</v>
      </c>
      <c r="AA59" s="65">
        <v>1</v>
      </c>
      <c r="AB59" s="50" t="s">
        <v>213</v>
      </c>
      <c r="AC59" s="66" t="s">
        <v>198</v>
      </c>
      <c r="AD59" s="160"/>
      <c r="AE59" s="65"/>
      <c r="AF59" s="71">
        <v>15000</v>
      </c>
      <c r="AG59" s="65"/>
      <c r="AH59" s="65"/>
      <c r="AI59" s="65"/>
      <c r="AJ59" s="65"/>
      <c r="AK59" s="65"/>
      <c r="AL59" s="71">
        <f t="shared" si="8"/>
        <v>15000</v>
      </c>
      <c r="AM59" s="65">
        <v>2013</v>
      </c>
    </row>
    <row r="60" spans="1:40" s="90" customFormat="1" ht="68.25" customHeight="1" x14ac:dyDescent="0.2">
      <c r="A60" s="85"/>
      <c r="B60" s="85"/>
      <c r="C60" s="85"/>
      <c r="D60" s="85"/>
      <c r="E60" s="85"/>
      <c r="F60" s="85"/>
      <c r="G60" s="85"/>
      <c r="H60" s="85"/>
      <c r="I60" s="85"/>
      <c r="J60" s="85"/>
      <c r="K60" s="85"/>
      <c r="L60" s="85"/>
      <c r="M60" s="85"/>
      <c r="N60" s="85"/>
      <c r="O60" s="85"/>
      <c r="P60" s="85"/>
      <c r="Q60" s="85"/>
      <c r="R60" s="85" t="s">
        <v>22</v>
      </c>
      <c r="S60" s="85" t="s">
        <v>23</v>
      </c>
      <c r="T60" s="85">
        <v>2</v>
      </c>
      <c r="U60" s="85">
        <v>0</v>
      </c>
      <c r="V60" s="85">
        <v>0</v>
      </c>
      <c r="W60" s="85">
        <v>0</v>
      </c>
      <c r="X60" s="85">
        <v>0</v>
      </c>
      <c r="Y60" s="85">
        <v>0</v>
      </c>
      <c r="Z60" s="85">
        <v>0</v>
      </c>
      <c r="AA60" s="85">
        <v>0</v>
      </c>
      <c r="AB60" s="86" t="s">
        <v>72</v>
      </c>
      <c r="AC60" s="87" t="s">
        <v>13</v>
      </c>
      <c r="AD60" s="88">
        <f>AL60/(AL20-AL194)*100</f>
        <v>25.942934267426221</v>
      </c>
      <c r="AE60" s="89">
        <f>AE61</f>
        <v>7335.7</v>
      </c>
      <c r="AF60" s="89">
        <f t="shared" ref="AF60:AK60" si="9">AF61+AF82</f>
        <v>174808.60000000003</v>
      </c>
      <c r="AG60" s="89">
        <f t="shared" si="9"/>
        <v>22510.7</v>
      </c>
      <c r="AH60" s="89">
        <f t="shared" si="9"/>
        <v>22510.7</v>
      </c>
      <c r="AI60" s="89">
        <f t="shared" si="9"/>
        <v>22510.7</v>
      </c>
      <c r="AJ60" s="89">
        <f t="shared" si="9"/>
        <v>22510.7</v>
      </c>
      <c r="AK60" s="89">
        <f t="shared" si="9"/>
        <v>22510.7</v>
      </c>
      <c r="AL60" s="89">
        <f>AF60+AG60+AH60+AI60+AJ60+AK60</f>
        <v>287362.10000000009</v>
      </c>
      <c r="AM60" s="85">
        <v>2018</v>
      </c>
    </row>
    <row r="61" spans="1:40" s="8" customFormat="1" ht="53.25" customHeight="1" x14ac:dyDescent="0.25">
      <c r="A61" s="21"/>
      <c r="B61" s="21"/>
      <c r="C61" s="21"/>
      <c r="D61" s="21"/>
      <c r="E61" s="21"/>
      <c r="F61" s="21"/>
      <c r="G61" s="21"/>
      <c r="H61" s="21"/>
      <c r="I61" s="21"/>
      <c r="J61" s="21"/>
      <c r="K61" s="21"/>
      <c r="L61" s="21"/>
      <c r="M61" s="21"/>
      <c r="N61" s="21"/>
      <c r="O61" s="21"/>
      <c r="P61" s="21"/>
      <c r="Q61" s="21"/>
      <c r="R61" s="21" t="s">
        <v>22</v>
      </c>
      <c r="S61" s="21" t="s">
        <v>23</v>
      </c>
      <c r="T61" s="21">
        <v>2</v>
      </c>
      <c r="U61" s="21">
        <v>0</v>
      </c>
      <c r="V61" s="21">
        <v>1</v>
      </c>
      <c r="W61" s="21">
        <v>0</v>
      </c>
      <c r="X61" s="21">
        <v>0</v>
      </c>
      <c r="Y61" s="21">
        <v>0</v>
      </c>
      <c r="Z61" s="21">
        <v>0</v>
      </c>
      <c r="AA61" s="21">
        <v>0</v>
      </c>
      <c r="AB61" s="43" t="s">
        <v>73</v>
      </c>
      <c r="AC61" s="22" t="s">
        <v>13</v>
      </c>
      <c r="AD61" s="151">
        <f>AL61/AL60*100</f>
        <v>47.105794396686264</v>
      </c>
      <c r="AE61" s="17">
        <f t="shared" ref="AE61:AK61" si="10">AE64+AE66+AE68+AE70</f>
        <v>7335.7</v>
      </c>
      <c r="AF61" s="17">
        <f t="shared" si="10"/>
        <v>22810.7</v>
      </c>
      <c r="AG61" s="17">
        <f t="shared" si="10"/>
        <v>22510.7</v>
      </c>
      <c r="AH61" s="17">
        <f t="shared" si="10"/>
        <v>22510.7</v>
      </c>
      <c r="AI61" s="17">
        <f t="shared" si="10"/>
        <v>22510.7</v>
      </c>
      <c r="AJ61" s="17">
        <f t="shared" si="10"/>
        <v>22510.7</v>
      </c>
      <c r="AK61" s="17">
        <f t="shared" si="10"/>
        <v>22510.7</v>
      </c>
      <c r="AL61" s="17">
        <f>AF61+AG61+AH61+AI61+AJ61+AK61</f>
        <v>135364.20000000001</v>
      </c>
      <c r="AM61" s="21">
        <v>2018</v>
      </c>
    </row>
    <row r="62" spans="1:40" s="8" customFormat="1" ht="94.5" x14ac:dyDescent="0.25">
      <c r="A62" s="21"/>
      <c r="B62" s="21"/>
      <c r="C62" s="21"/>
      <c r="D62" s="21"/>
      <c r="E62" s="21"/>
      <c r="F62" s="21"/>
      <c r="G62" s="21"/>
      <c r="H62" s="21"/>
      <c r="I62" s="21"/>
      <c r="J62" s="21"/>
      <c r="K62" s="21"/>
      <c r="L62" s="21"/>
      <c r="M62" s="21"/>
      <c r="N62" s="21"/>
      <c r="O62" s="21"/>
      <c r="P62" s="21"/>
      <c r="Q62" s="21"/>
      <c r="R62" s="21" t="s">
        <v>22</v>
      </c>
      <c r="S62" s="21" t="s">
        <v>23</v>
      </c>
      <c r="T62" s="21">
        <v>2</v>
      </c>
      <c r="U62" s="21">
        <v>0</v>
      </c>
      <c r="V62" s="21">
        <v>1</v>
      </c>
      <c r="W62" s="21">
        <v>0</v>
      </c>
      <c r="X62" s="21">
        <v>0</v>
      </c>
      <c r="Y62" s="21">
        <v>0</v>
      </c>
      <c r="Z62" s="21">
        <v>0</v>
      </c>
      <c r="AA62" s="21">
        <v>1</v>
      </c>
      <c r="AB62" s="43" t="s">
        <v>74</v>
      </c>
      <c r="AC62" s="22" t="s">
        <v>18</v>
      </c>
      <c r="AD62" s="151"/>
      <c r="AE62" s="21">
        <v>5</v>
      </c>
      <c r="AF62" s="21">
        <v>7</v>
      </c>
      <c r="AG62" s="21">
        <v>16</v>
      </c>
      <c r="AH62" s="21">
        <v>30</v>
      </c>
      <c r="AI62" s="21">
        <v>45</v>
      </c>
      <c r="AJ62" s="21">
        <v>60</v>
      </c>
      <c r="AK62" s="21">
        <v>75</v>
      </c>
      <c r="AL62" s="21">
        <v>75</v>
      </c>
      <c r="AM62" s="21">
        <v>2018</v>
      </c>
    </row>
    <row r="63" spans="1:40" s="8" customFormat="1" ht="47.25" x14ac:dyDescent="0.25">
      <c r="A63" s="21"/>
      <c r="B63" s="21"/>
      <c r="C63" s="21"/>
      <c r="D63" s="21"/>
      <c r="E63" s="21"/>
      <c r="F63" s="21"/>
      <c r="G63" s="21"/>
      <c r="H63" s="21"/>
      <c r="I63" s="21"/>
      <c r="J63" s="21"/>
      <c r="K63" s="21"/>
      <c r="L63" s="21"/>
      <c r="M63" s="21"/>
      <c r="N63" s="21"/>
      <c r="O63" s="21"/>
      <c r="P63" s="21"/>
      <c r="Q63" s="21"/>
      <c r="R63" s="21" t="s">
        <v>22</v>
      </c>
      <c r="S63" s="21" t="s">
        <v>23</v>
      </c>
      <c r="T63" s="21">
        <v>2</v>
      </c>
      <c r="U63" s="21">
        <v>0</v>
      </c>
      <c r="V63" s="21">
        <v>1</v>
      </c>
      <c r="W63" s="21">
        <v>0</v>
      </c>
      <c r="X63" s="21">
        <v>0</v>
      </c>
      <c r="Y63" s="21">
        <v>0</v>
      </c>
      <c r="Z63" s="21">
        <v>0</v>
      </c>
      <c r="AA63" s="21">
        <v>2</v>
      </c>
      <c r="AB63" s="43" t="s">
        <v>75</v>
      </c>
      <c r="AC63" s="22" t="s">
        <v>20</v>
      </c>
      <c r="AD63" s="151"/>
      <c r="AE63" s="21">
        <v>48</v>
      </c>
      <c r="AF63" s="21">
        <v>48</v>
      </c>
      <c r="AG63" s="21">
        <v>24</v>
      </c>
      <c r="AH63" s="21">
        <v>24</v>
      </c>
      <c r="AI63" s="21">
        <v>24</v>
      </c>
      <c r="AJ63" s="21">
        <v>24</v>
      </c>
      <c r="AK63" s="21">
        <v>24</v>
      </c>
      <c r="AL63" s="21">
        <v>24</v>
      </c>
      <c r="AM63" s="21">
        <v>2018</v>
      </c>
    </row>
    <row r="64" spans="1:40" s="16" customFormat="1" ht="33.75" customHeight="1" x14ac:dyDescent="0.25">
      <c r="A64" s="21">
        <v>1</v>
      </c>
      <c r="B64" s="21">
        <v>0</v>
      </c>
      <c r="C64" s="21">
        <v>5</v>
      </c>
      <c r="D64" s="21">
        <v>0</v>
      </c>
      <c r="E64" s="21">
        <v>4</v>
      </c>
      <c r="F64" s="21">
        <v>1</v>
      </c>
      <c r="G64" s="21">
        <v>0</v>
      </c>
      <c r="H64" s="21" t="s">
        <v>22</v>
      </c>
      <c r="I64" s="21" t="s">
        <v>23</v>
      </c>
      <c r="J64" s="21">
        <v>2</v>
      </c>
      <c r="K64" s="21">
        <v>1</v>
      </c>
      <c r="L64" s="21">
        <v>0</v>
      </c>
      <c r="M64" s="21">
        <v>1</v>
      </c>
      <c r="N64" s="21">
        <v>0</v>
      </c>
      <c r="O64" s="21">
        <v>2</v>
      </c>
      <c r="P64" s="21">
        <v>4</v>
      </c>
      <c r="Q64" s="21">
        <v>2</v>
      </c>
      <c r="R64" s="21" t="s">
        <v>22</v>
      </c>
      <c r="S64" s="21" t="s">
        <v>23</v>
      </c>
      <c r="T64" s="21">
        <v>2</v>
      </c>
      <c r="U64" s="21">
        <v>0</v>
      </c>
      <c r="V64" s="21">
        <v>1</v>
      </c>
      <c r="W64" s="21">
        <v>0</v>
      </c>
      <c r="X64" s="21">
        <v>0</v>
      </c>
      <c r="Y64" s="21">
        <v>1</v>
      </c>
      <c r="Z64" s="21">
        <v>0</v>
      </c>
      <c r="AA64" s="21">
        <v>0</v>
      </c>
      <c r="AB64" s="43" t="s">
        <v>147</v>
      </c>
      <c r="AC64" s="22" t="s">
        <v>13</v>
      </c>
      <c r="AD64" s="151"/>
      <c r="AE64" s="20">
        <v>5627.7</v>
      </c>
      <c r="AF64" s="20">
        <f t="shared" ref="AF64:AK64" si="11">5602.7+15000</f>
        <v>20602.7</v>
      </c>
      <c r="AG64" s="20">
        <f t="shared" si="11"/>
        <v>20602.7</v>
      </c>
      <c r="AH64" s="20">
        <f t="shared" si="11"/>
        <v>20602.7</v>
      </c>
      <c r="AI64" s="20">
        <f t="shared" si="11"/>
        <v>20602.7</v>
      </c>
      <c r="AJ64" s="20">
        <f t="shared" si="11"/>
        <v>20602.7</v>
      </c>
      <c r="AK64" s="20">
        <f t="shared" si="11"/>
        <v>20602.7</v>
      </c>
      <c r="AL64" s="20">
        <f>AF64+AG64+AH64+AI64+AJ64+AK64</f>
        <v>123616.2</v>
      </c>
      <c r="AM64" s="21">
        <v>2018</v>
      </c>
      <c r="AN64" s="8"/>
    </row>
    <row r="65" spans="1:39" s="8" customFormat="1" ht="51" customHeight="1" x14ac:dyDescent="0.25">
      <c r="A65" s="21"/>
      <c r="B65" s="21"/>
      <c r="C65" s="21"/>
      <c r="D65" s="21"/>
      <c r="E65" s="21"/>
      <c r="F65" s="21"/>
      <c r="G65" s="21"/>
      <c r="H65" s="21"/>
      <c r="I65" s="21"/>
      <c r="J65" s="21"/>
      <c r="K65" s="21"/>
      <c r="L65" s="21"/>
      <c r="M65" s="21"/>
      <c r="N65" s="21"/>
      <c r="O65" s="21"/>
      <c r="P65" s="21"/>
      <c r="Q65" s="21"/>
      <c r="R65" s="21" t="s">
        <v>22</v>
      </c>
      <c r="S65" s="21" t="s">
        <v>23</v>
      </c>
      <c r="T65" s="21">
        <v>2</v>
      </c>
      <c r="U65" s="21">
        <v>0</v>
      </c>
      <c r="V65" s="21">
        <v>1</v>
      </c>
      <c r="W65" s="21">
        <v>0</v>
      </c>
      <c r="X65" s="21">
        <v>0</v>
      </c>
      <c r="Y65" s="21">
        <v>1</v>
      </c>
      <c r="Z65" s="21">
        <v>0</v>
      </c>
      <c r="AA65" s="21">
        <v>1</v>
      </c>
      <c r="AB65" s="43" t="s">
        <v>134</v>
      </c>
      <c r="AC65" s="2" t="s">
        <v>18</v>
      </c>
      <c r="AD65" s="151"/>
      <c r="AE65" s="21">
        <f>ROUND(1/36*100,1)</f>
        <v>2.8</v>
      </c>
      <c r="AF65" s="21">
        <v>100</v>
      </c>
      <c r="AG65" s="21">
        <v>100</v>
      </c>
      <c r="AH65" s="21">
        <v>100</v>
      </c>
      <c r="AI65" s="21">
        <v>100</v>
      </c>
      <c r="AJ65" s="21">
        <v>100</v>
      </c>
      <c r="AK65" s="21">
        <v>100</v>
      </c>
      <c r="AL65" s="21">
        <v>100</v>
      </c>
      <c r="AM65" s="21">
        <v>2013</v>
      </c>
    </row>
    <row r="66" spans="1:39" s="8" customFormat="1" ht="51" customHeight="1" x14ac:dyDescent="0.25">
      <c r="A66" s="21">
        <v>1</v>
      </c>
      <c r="B66" s="21">
        <v>0</v>
      </c>
      <c r="C66" s="21">
        <v>5</v>
      </c>
      <c r="D66" s="21">
        <v>0</v>
      </c>
      <c r="E66" s="21">
        <v>4</v>
      </c>
      <c r="F66" s="21">
        <v>1</v>
      </c>
      <c r="G66" s="21">
        <v>0</v>
      </c>
      <c r="H66" s="21" t="s">
        <v>22</v>
      </c>
      <c r="I66" s="21" t="s">
        <v>23</v>
      </c>
      <c r="J66" s="21">
        <v>2</v>
      </c>
      <c r="K66" s="21">
        <v>1</v>
      </c>
      <c r="L66" s="21">
        <v>0</v>
      </c>
      <c r="M66" s="21">
        <v>1</v>
      </c>
      <c r="N66" s="21">
        <v>0</v>
      </c>
      <c r="O66" s="21">
        <v>2</v>
      </c>
      <c r="P66" s="21">
        <v>4</v>
      </c>
      <c r="Q66" s="21">
        <v>2</v>
      </c>
      <c r="R66" s="21" t="s">
        <v>22</v>
      </c>
      <c r="S66" s="21" t="s">
        <v>23</v>
      </c>
      <c r="T66" s="21">
        <v>2</v>
      </c>
      <c r="U66" s="21">
        <v>0</v>
      </c>
      <c r="V66" s="21">
        <v>1</v>
      </c>
      <c r="W66" s="21">
        <v>0</v>
      </c>
      <c r="X66" s="21">
        <v>0</v>
      </c>
      <c r="Y66" s="21">
        <v>2</v>
      </c>
      <c r="Z66" s="21">
        <v>0</v>
      </c>
      <c r="AA66" s="21">
        <v>0</v>
      </c>
      <c r="AB66" s="43" t="s">
        <v>148</v>
      </c>
      <c r="AC66" s="22" t="s">
        <v>13</v>
      </c>
      <c r="AD66" s="151"/>
      <c r="AE66" s="20">
        <v>1000</v>
      </c>
      <c r="AF66" s="20">
        <v>1200</v>
      </c>
      <c r="AG66" s="20">
        <v>1200</v>
      </c>
      <c r="AH66" s="20">
        <v>1200</v>
      </c>
      <c r="AI66" s="20">
        <v>1200</v>
      </c>
      <c r="AJ66" s="20">
        <v>1200</v>
      </c>
      <c r="AK66" s="20">
        <v>1200</v>
      </c>
      <c r="AL66" s="20">
        <f>AF66+AG66+AH66+AI66+AJ66+AK66</f>
        <v>7200</v>
      </c>
      <c r="AM66" s="21">
        <v>2018</v>
      </c>
    </row>
    <row r="67" spans="1:39" s="8" customFormat="1" ht="66.75" customHeight="1" x14ac:dyDescent="0.25">
      <c r="A67" s="21"/>
      <c r="B67" s="21"/>
      <c r="C67" s="21"/>
      <c r="D67" s="21"/>
      <c r="E67" s="21"/>
      <c r="F67" s="21"/>
      <c r="G67" s="21"/>
      <c r="H67" s="21"/>
      <c r="I67" s="21"/>
      <c r="J67" s="21"/>
      <c r="K67" s="21"/>
      <c r="L67" s="21"/>
      <c r="M67" s="21"/>
      <c r="N67" s="21"/>
      <c r="O67" s="21"/>
      <c r="P67" s="21"/>
      <c r="Q67" s="21"/>
      <c r="R67" s="21" t="s">
        <v>22</v>
      </c>
      <c r="S67" s="21" t="s">
        <v>23</v>
      </c>
      <c r="T67" s="21">
        <v>2</v>
      </c>
      <c r="U67" s="21">
        <v>0</v>
      </c>
      <c r="V67" s="21">
        <v>1</v>
      </c>
      <c r="W67" s="21">
        <v>0</v>
      </c>
      <c r="X67" s="21">
        <v>0</v>
      </c>
      <c r="Y67" s="21">
        <v>2</v>
      </c>
      <c r="Z67" s="21">
        <v>0</v>
      </c>
      <c r="AA67" s="21">
        <v>1</v>
      </c>
      <c r="AB67" s="43" t="s">
        <v>76</v>
      </c>
      <c r="AC67" s="22" t="s">
        <v>19</v>
      </c>
      <c r="AD67" s="151"/>
      <c r="AE67" s="21">
        <v>2.2999999999999998</v>
      </c>
      <c r="AF67" s="21">
        <v>300</v>
      </c>
      <c r="AG67" s="21">
        <v>400</v>
      </c>
      <c r="AH67" s="21">
        <v>500</v>
      </c>
      <c r="AI67" s="21">
        <v>600</v>
      </c>
      <c r="AJ67" s="21">
        <v>1000</v>
      </c>
      <c r="AK67" s="21">
        <v>1000</v>
      </c>
      <c r="AL67" s="21">
        <v>1000</v>
      </c>
      <c r="AM67" s="21">
        <v>2018</v>
      </c>
    </row>
    <row r="68" spans="1:39" s="8" customFormat="1" ht="53.25" customHeight="1" x14ac:dyDescent="0.25">
      <c r="A68" s="21">
        <v>1</v>
      </c>
      <c r="B68" s="21">
        <v>0</v>
      </c>
      <c r="C68" s="21">
        <v>5</v>
      </c>
      <c r="D68" s="21">
        <v>0</v>
      </c>
      <c r="E68" s="21">
        <v>4</v>
      </c>
      <c r="F68" s="21">
        <v>1</v>
      </c>
      <c r="G68" s="21">
        <v>0</v>
      </c>
      <c r="H68" s="21" t="s">
        <v>22</v>
      </c>
      <c r="I68" s="21" t="s">
        <v>23</v>
      </c>
      <c r="J68" s="21">
        <v>2</v>
      </c>
      <c r="K68" s="21">
        <v>1</v>
      </c>
      <c r="L68" s="21">
        <v>0</v>
      </c>
      <c r="M68" s="21">
        <v>1</v>
      </c>
      <c r="N68" s="21">
        <v>0</v>
      </c>
      <c r="O68" s="21">
        <v>2</v>
      </c>
      <c r="P68" s="21">
        <v>4</v>
      </c>
      <c r="Q68" s="21">
        <v>2</v>
      </c>
      <c r="R68" s="21" t="s">
        <v>22</v>
      </c>
      <c r="S68" s="21" t="s">
        <v>23</v>
      </c>
      <c r="T68" s="21">
        <v>2</v>
      </c>
      <c r="U68" s="21">
        <v>0</v>
      </c>
      <c r="V68" s="21">
        <v>1</v>
      </c>
      <c r="W68" s="21">
        <v>0</v>
      </c>
      <c r="X68" s="21">
        <v>0</v>
      </c>
      <c r="Y68" s="21">
        <v>3</v>
      </c>
      <c r="Z68" s="21">
        <v>0</v>
      </c>
      <c r="AA68" s="21">
        <v>0</v>
      </c>
      <c r="AB68" s="43" t="s">
        <v>149</v>
      </c>
      <c r="AC68" s="22" t="s">
        <v>13</v>
      </c>
      <c r="AD68" s="151"/>
      <c r="AE68" s="20">
        <v>708</v>
      </c>
      <c r="AF68" s="20">
        <v>708</v>
      </c>
      <c r="AG68" s="20">
        <v>708</v>
      </c>
      <c r="AH68" s="20">
        <v>708</v>
      </c>
      <c r="AI68" s="20">
        <v>708</v>
      </c>
      <c r="AJ68" s="20">
        <v>708</v>
      </c>
      <c r="AK68" s="20">
        <v>708</v>
      </c>
      <c r="AL68" s="20">
        <f>AF68+AG68+AH68+AI68+AJ68+AK68</f>
        <v>4248</v>
      </c>
      <c r="AM68" s="21">
        <v>2018</v>
      </c>
    </row>
    <row r="69" spans="1:39" s="8" customFormat="1" ht="66.75" customHeight="1" x14ac:dyDescent="0.25">
      <c r="A69" s="21"/>
      <c r="B69" s="21"/>
      <c r="C69" s="21"/>
      <c r="D69" s="21"/>
      <c r="E69" s="21"/>
      <c r="F69" s="21"/>
      <c r="G69" s="21"/>
      <c r="H69" s="21"/>
      <c r="I69" s="21"/>
      <c r="J69" s="21"/>
      <c r="K69" s="21"/>
      <c r="L69" s="21"/>
      <c r="M69" s="21"/>
      <c r="N69" s="21"/>
      <c r="O69" s="21"/>
      <c r="P69" s="21"/>
      <c r="Q69" s="21"/>
      <c r="R69" s="21" t="s">
        <v>22</v>
      </c>
      <c r="S69" s="21" t="s">
        <v>23</v>
      </c>
      <c r="T69" s="21">
        <v>2</v>
      </c>
      <c r="U69" s="21">
        <v>0</v>
      </c>
      <c r="V69" s="21">
        <v>1</v>
      </c>
      <c r="W69" s="21">
        <v>0</v>
      </c>
      <c r="X69" s="21">
        <v>0</v>
      </c>
      <c r="Y69" s="21">
        <v>3</v>
      </c>
      <c r="Z69" s="21">
        <v>0</v>
      </c>
      <c r="AA69" s="21">
        <v>1</v>
      </c>
      <c r="AB69" s="43" t="s">
        <v>77</v>
      </c>
      <c r="AC69" s="22" t="s">
        <v>21</v>
      </c>
      <c r="AD69" s="151"/>
      <c r="AE69" s="21">
        <v>500</v>
      </c>
      <c r="AF69" s="21">
        <v>500</v>
      </c>
      <c r="AG69" s="21">
        <v>500</v>
      </c>
      <c r="AH69" s="21">
        <v>500</v>
      </c>
      <c r="AI69" s="21">
        <v>500</v>
      </c>
      <c r="AJ69" s="21">
        <v>500</v>
      </c>
      <c r="AK69" s="21">
        <v>500</v>
      </c>
      <c r="AL69" s="21">
        <v>500</v>
      </c>
      <c r="AM69" s="21">
        <v>2018</v>
      </c>
    </row>
    <row r="70" spans="1:39" s="14" customFormat="1" ht="66.75" customHeight="1" x14ac:dyDescent="0.25">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50" t="s">
        <v>199</v>
      </c>
      <c r="AC70" s="51"/>
      <c r="AD70" s="52"/>
      <c r="AE70" s="49"/>
      <c r="AF70" s="72">
        <v>300</v>
      </c>
      <c r="AG70" s="49"/>
      <c r="AH70" s="49"/>
      <c r="AI70" s="49"/>
      <c r="AJ70" s="49"/>
      <c r="AK70" s="49"/>
      <c r="AL70" s="49"/>
      <c r="AM70" s="49">
        <v>2013</v>
      </c>
    </row>
    <row r="71" spans="1:39" s="14" customFormat="1" ht="66.75" customHeight="1" x14ac:dyDescent="0.25">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50" t="s">
        <v>200</v>
      </c>
      <c r="AC71" s="51"/>
      <c r="AD71" s="52"/>
      <c r="AE71" s="49"/>
      <c r="AF71" s="49">
        <v>3</v>
      </c>
      <c r="AG71" s="49"/>
      <c r="AH71" s="49"/>
      <c r="AI71" s="49"/>
      <c r="AJ71" s="49"/>
      <c r="AK71" s="49"/>
      <c r="AL71" s="49"/>
      <c r="AM71" s="49">
        <v>2013</v>
      </c>
    </row>
    <row r="72" spans="1:39" s="8" customFormat="1" ht="66.75" customHeight="1" x14ac:dyDescent="0.25">
      <c r="A72" s="21"/>
      <c r="B72" s="21"/>
      <c r="C72" s="21"/>
      <c r="D72" s="21"/>
      <c r="E72" s="21"/>
      <c r="F72" s="21"/>
      <c r="G72" s="21"/>
      <c r="H72" s="21"/>
      <c r="I72" s="21"/>
      <c r="J72" s="21"/>
      <c r="K72" s="21"/>
      <c r="L72" s="21"/>
      <c r="M72" s="21"/>
      <c r="N72" s="21"/>
      <c r="O72" s="21"/>
      <c r="P72" s="21"/>
      <c r="Q72" s="21"/>
      <c r="R72" s="21" t="s">
        <v>22</v>
      </c>
      <c r="S72" s="21" t="s">
        <v>23</v>
      </c>
      <c r="T72" s="21">
        <v>2</v>
      </c>
      <c r="U72" s="21">
        <v>0</v>
      </c>
      <c r="V72" s="21">
        <v>2</v>
      </c>
      <c r="W72" s="21">
        <v>0</v>
      </c>
      <c r="X72" s="21">
        <v>0</v>
      </c>
      <c r="Y72" s="21">
        <v>0</v>
      </c>
      <c r="Z72" s="21">
        <v>0</v>
      </c>
      <c r="AA72" s="21">
        <v>0</v>
      </c>
      <c r="AB72" s="43" t="s">
        <v>78</v>
      </c>
      <c r="AC72" s="22" t="s">
        <v>56</v>
      </c>
      <c r="AD72" s="151">
        <v>0</v>
      </c>
      <c r="AE72" s="21" t="s">
        <v>16</v>
      </c>
      <c r="AF72" s="21" t="s">
        <v>52</v>
      </c>
      <c r="AG72" s="21" t="s">
        <v>52</v>
      </c>
      <c r="AH72" s="21" t="s">
        <v>52</v>
      </c>
      <c r="AI72" s="21" t="s">
        <v>52</v>
      </c>
      <c r="AJ72" s="21" t="s">
        <v>52</v>
      </c>
      <c r="AK72" s="21" t="s">
        <v>52</v>
      </c>
      <c r="AL72" s="21" t="s">
        <v>52</v>
      </c>
      <c r="AM72" s="21">
        <v>2018</v>
      </c>
    </row>
    <row r="73" spans="1:39" s="8" customFormat="1" ht="66.75" customHeight="1" x14ac:dyDescent="0.25">
      <c r="A73" s="21"/>
      <c r="B73" s="21"/>
      <c r="C73" s="21"/>
      <c r="D73" s="21"/>
      <c r="E73" s="21"/>
      <c r="F73" s="21"/>
      <c r="G73" s="21"/>
      <c r="H73" s="21"/>
      <c r="I73" s="21"/>
      <c r="J73" s="21"/>
      <c r="K73" s="21"/>
      <c r="L73" s="21"/>
      <c r="M73" s="21"/>
      <c r="N73" s="21"/>
      <c r="O73" s="21"/>
      <c r="P73" s="21"/>
      <c r="Q73" s="21"/>
      <c r="R73" s="21" t="s">
        <v>22</v>
      </c>
      <c r="S73" s="21" t="s">
        <v>23</v>
      </c>
      <c r="T73" s="21">
        <v>2</v>
      </c>
      <c r="U73" s="21">
        <v>0</v>
      </c>
      <c r="V73" s="21">
        <v>2</v>
      </c>
      <c r="W73" s="21">
        <v>0</v>
      </c>
      <c r="X73" s="21">
        <v>0</v>
      </c>
      <c r="Y73" s="21">
        <v>0</v>
      </c>
      <c r="Z73" s="21">
        <v>0</v>
      </c>
      <c r="AA73" s="21">
        <v>1</v>
      </c>
      <c r="AB73" s="43" t="s">
        <v>79</v>
      </c>
      <c r="AC73" s="22" t="s">
        <v>18</v>
      </c>
      <c r="AD73" s="151"/>
      <c r="AE73" s="21" t="s">
        <v>16</v>
      </c>
      <c r="AF73" s="21">
        <v>26</v>
      </c>
      <c r="AG73" s="21">
        <v>32</v>
      </c>
      <c r="AH73" s="21">
        <v>35</v>
      </c>
      <c r="AI73" s="21">
        <v>37</v>
      </c>
      <c r="AJ73" s="21">
        <v>39</v>
      </c>
      <c r="AK73" s="21">
        <v>41</v>
      </c>
      <c r="AL73" s="21" t="s">
        <v>16</v>
      </c>
      <c r="AM73" s="21"/>
    </row>
    <row r="74" spans="1:39" s="8" customFormat="1" ht="70.5" customHeight="1" x14ac:dyDescent="0.25">
      <c r="A74" s="21"/>
      <c r="B74" s="21"/>
      <c r="C74" s="21"/>
      <c r="D74" s="21"/>
      <c r="E74" s="21"/>
      <c r="F74" s="21"/>
      <c r="G74" s="21"/>
      <c r="H74" s="21"/>
      <c r="I74" s="21"/>
      <c r="J74" s="21"/>
      <c r="K74" s="21"/>
      <c r="L74" s="21"/>
      <c r="M74" s="21"/>
      <c r="N74" s="21"/>
      <c r="O74" s="21"/>
      <c r="P74" s="21"/>
      <c r="Q74" s="21"/>
      <c r="R74" s="21" t="s">
        <v>22</v>
      </c>
      <c r="S74" s="21" t="s">
        <v>23</v>
      </c>
      <c r="T74" s="21">
        <v>2</v>
      </c>
      <c r="U74" s="21">
        <v>0</v>
      </c>
      <c r="V74" s="21">
        <v>2</v>
      </c>
      <c r="W74" s="21">
        <v>0</v>
      </c>
      <c r="X74" s="21">
        <v>0</v>
      </c>
      <c r="Y74" s="21">
        <v>1</v>
      </c>
      <c r="Z74" s="21">
        <v>0</v>
      </c>
      <c r="AA74" s="21">
        <v>0</v>
      </c>
      <c r="AB74" s="43" t="s">
        <v>135</v>
      </c>
      <c r="AC74" s="22" t="s">
        <v>56</v>
      </c>
      <c r="AD74" s="151"/>
      <c r="AE74" s="21" t="s">
        <v>16</v>
      </c>
      <c r="AF74" s="21" t="s">
        <v>52</v>
      </c>
      <c r="AG74" s="21" t="s">
        <v>52</v>
      </c>
      <c r="AH74" s="21" t="s">
        <v>52</v>
      </c>
      <c r="AI74" s="21" t="s">
        <v>52</v>
      </c>
      <c r="AJ74" s="21" t="s">
        <v>52</v>
      </c>
      <c r="AK74" s="21" t="s">
        <v>52</v>
      </c>
      <c r="AL74" s="21" t="s">
        <v>52</v>
      </c>
      <c r="AM74" s="21">
        <v>2018</v>
      </c>
    </row>
    <row r="75" spans="1:39" s="8" customFormat="1" ht="53.25" customHeight="1" x14ac:dyDescent="0.25">
      <c r="A75" s="21"/>
      <c r="B75" s="21"/>
      <c r="C75" s="21"/>
      <c r="D75" s="21"/>
      <c r="E75" s="21"/>
      <c r="F75" s="21"/>
      <c r="G75" s="21"/>
      <c r="H75" s="21"/>
      <c r="I75" s="21"/>
      <c r="J75" s="21"/>
      <c r="K75" s="21"/>
      <c r="L75" s="21"/>
      <c r="M75" s="21"/>
      <c r="N75" s="21"/>
      <c r="O75" s="21"/>
      <c r="P75" s="21"/>
      <c r="Q75" s="21"/>
      <c r="R75" s="21" t="s">
        <v>22</v>
      </c>
      <c r="S75" s="21" t="s">
        <v>23</v>
      </c>
      <c r="T75" s="21">
        <v>2</v>
      </c>
      <c r="U75" s="21">
        <v>0</v>
      </c>
      <c r="V75" s="21">
        <v>2</v>
      </c>
      <c r="W75" s="21">
        <v>0</v>
      </c>
      <c r="X75" s="21">
        <v>0</v>
      </c>
      <c r="Y75" s="21">
        <v>1</v>
      </c>
      <c r="Z75" s="21">
        <v>0</v>
      </c>
      <c r="AA75" s="21">
        <v>1</v>
      </c>
      <c r="AB75" s="43" t="s">
        <v>80</v>
      </c>
      <c r="AC75" s="22" t="s">
        <v>59</v>
      </c>
      <c r="AD75" s="151"/>
      <c r="AE75" s="21" t="s">
        <v>16</v>
      </c>
      <c r="AF75" s="21">
        <v>2</v>
      </c>
      <c r="AG75" s="21">
        <v>2</v>
      </c>
      <c r="AH75" s="21">
        <v>2</v>
      </c>
      <c r="AI75" s="21">
        <v>2</v>
      </c>
      <c r="AJ75" s="21">
        <v>3</v>
      </c>
      <c r="AK75" s="21">
        <v>3</v>
      </c>
      <c r="AL75" s="21">
        <v>3</v>
      </c>
      <c r="AM75" s="21">
        <v>2018</v>
      </c>
    </row>
    <row r="76" spans="1:39" s="8" customFormat="1" ht="66.75" customHeight="1" x14ac:dyDescent="0.25">
      <c r="A76" s="21"/>
      <c r="B76" s="21"/>
      <c r="C76" s="21"/>
      <c r="D76" s="21"/>
      <c r="E76" s="21"/>
      <c r="F76" s="21"/>
      <c r="G76" s="21"/>
      <c r="H76" s="21"/>
      <c r="I76" s="21"/>
      <c r="J76" s="21"/>
      <c r="K76" s="21"/>
      <c r="L76" s="21"/>
      <c r="M76" s="21"/>
      <c r="N76" s="21"/>
      <c r="O76" s="21"/>
      <c r="P76" s="21"/>
      <c r="Q76" s="21"/>
      <c r="R76" s="21" t="s">
        <v>22</v>
      </c>
      <c r="S76" s="21" t="s">
        <v>23</v>
      </c>
      <c r="T76" s="21">
        <v>2</v>
      </c>
      <c r="U76" s="21">
        <v>0</v>
      </c>
      <c r="V76" s="21">
        <v>2</v>
      </c>
      <c r="W76" s="21">
        <v>0</v>
      </c>
      <c r="X76" s="21">
        <v>0</v>
      </c>
      <c r="Y76" s="21">
        <v>2</v>
      </c>
      <c r="Z76" s="21">
        <v>0</v>
      </c>
      <c r="AA76" s="21">
        <v>0</v>
      </c>
      <c r="AB76" s="43" t="s">
        <v>101</v>
      </c>
      <c r="AC76" s="22" t="s">
        <v>56</v>
      </c>
      <c r="AD76" s="151"/>
      <c r="AE76" s="21" t="s">
        <v>16</v>
      </c>
      <c r="AF76" s="21" t="s">
        <v>52</v>
      </c>
      <c r="AG76" s="21" t="s">
        <v>52</v>
      </c>
      <c r="AH76" s="21" t="s">
        <v>52</v>
      </c>
      <c r="AI76" s="21" t="s">
        <v>52</v>
      </c>
      <c r="AJ76" s="21" t="s">
        <v>52</v>
      </c>
      <c r="AK76" s="21" t="s">
        <v>52</v>
      </c>
      <c r="AL76" s="21" t="s">
        <v>52</v>
      </c>
      <c r="AM76" s="21">
        <v>2018</v>
      </c>
    </row>
    <row r="77" spans="1:39" s="8" customFormat="1" ht="36" customHeight="1" x14ac:dyDescent="0.25">
      <c r="A77" s="21"/>
      <c r="B77" s="21"/>
      <c r="C77" s="21"/>
      <c r="D77" s="21"/>
      <c r="E77" s="21"/>
      <c r="F77" s="21"/>
      <c r="G77" s="21"/>
      <c r="H77" s="21"/>
      <c r="I77" s="21"/>
      <c r="J77" s="21"/>
      <c r="K77" s="21"/>
      <c r="L77" s="21"/>
      <c r="M77" s="21"/>
      <c r="N77" s="21"/>
      <c r="O77" s="21"/>
      <c r="P77" s="21"/>
      <c r="Q77" s="21"/>
      <c r="R77" s="21" t="s">
        <v>22</v>
      </c>
      <c r="S77" s="21" t="s">
        <v>23</v>
      </c>
      <c r="T77" s="21">
        <v>2</v>
      </c>
      <c r="U77" s="21">
        <v>0</v>
      </c>
      <c r="V77" s="21">
        <v>2</v>
      </c>
      <c r="W77" s="21">
        <v>0</v>
      </c>
      <c r="X77" s="21">
        <v>0</v>
      </c>
      <c r="Y77" s="21">
        <v>2</v>
      </c>
      <c r="Z77" s="21">
        <v>0</v>
      </c>
      <c r="AA77" s="21">
        <v>1</v>
      </c>
      <c r="AB77" s="43" t="s">
        <v>81</v>
      </c>
      <c r="AC77" s="22" t="s">
        <v>18</v>
      </c>
      <c r="AD77" s="151"/>
      <c r="AE77" s="21" t="s">
        <v>16</v>
      </c>
      <c r="AF77" s="21">
        <v>70</v>
      </c>
      <c r="AG77" s="21">
        <v>75</v>
      </c>
      <c r="AH77" s="21">
        <v>80</v>
      </c>
      <c r="AI77" s="21">
        <v>85</v>
      </c>
      <c r="AJ77" s="21">
        <v>90</v>
      </c>
      <c r="AK77" s="21">
        <v>93</v>
      </c>
      <c r="AL77" s="21">
        <v>93</v>
      </c>
      <c r="AM77" s="21">
        <v>2018</v>
      </c>
    </row>
    <row r="78" spans="1:39" s="8" customFormat="1" ht="98.25" customHeight="1" x14ac:dyDescent="0.25">
      <c r="A78" s="21"/>
      <c r="B78" s="21"/>
      <c r="C78" s="21"/>
      <c r="D78" s="21"/>
      <c r="E78" s="21"/>
      <c r="F78" s="21"/>
      <c r="G78" s="21"/>
      <c r="H78" s="21"/>
      <c r="I78" s="21"/>
      <c r="J78" s="21"/>
      <c r="K78" s="21"/>
      <c r="L78" s="21"/>
      <c r="M78" s="21"/>
      <c r="N78" s="21"/>
      <c r="O78" s="21"/>
      <c r="P78" s="21"/>
      <c r="Q78" s="21"/>
      <c r="R78" s="21" t="s">
        <v>22</v>
      </c>
      <c r="S78" s="21" t="s">
        <v>23</v>
      </c>
      <c r="T78" s="21">
        <v>2</v>
      </c>
      <c r="U78" s="21">
        <v>0</v>
      </c>
      <c r="V78" s="21">
        <v>2</v>
      </c>
      <c r="W78" s="21">
        <v>0</v>
      </c>
      <c r="X78" s="21">
        <v>0</v>
      </c>
      <c r="Y78" s="21">
        <v>3</v>
      </c>
      <c r="Z78" s="21">
        <v>0</v>
      </c>
      <c r="AA78" s="21">
        <v>0</v>
      </c>
      <c r="AB78" s="43" t="s">
        <v>102</v>
      </c>
      <c r="AC78" s="22" t="s">
        <v>56</v>
      </c>
      <c r="AD78" s="151"/>
      <c r="AE78" s="21" t="s">
        <v>16</v>
      </c>
      <c r="AF78" s="21" t="s">
        <v>52</v>
      </c>
      <c r="AG78" s="21" t="s">
        <v>52</v>
      </c>
      <c r="AH78" s="21" t="s">
        <v>52</v>
      </c>
      <c r="AI78" s="21" t="s">
        <v>52</v>
      </c>
      <c r="AJ78" s="21" t="s">
        <v>52</v>
      </c>
      <c r="AK78" s="21" t="s">
        <v>52</v>
      </c>
      <c r="AL78" s="21" t="s">
        <v>52</v>
      </c>
      <c r="AM78" s="21">
        <v>2018</v>
      </c>
    </row>
    <row r="79" spans="1:39" s="8" customFormat="1" ht="85.5" customHeight="1" x14ac:dyDescent="0.25">
      <c r="A79" s="21"/>
      <c r="B79" s="21"/>
      <c r="C79" s="21"/>
      <c r="D79" s="21"/>
      <c r="E79" s="21"/>
      <c r="F79" s="21"/>
      <c r="G79" s="21"/>
      <c r="H79" s="21"/>
      <c r="I79" s="21"/>
      <c r="J79" s="21"/>
      <c r="K79" s="21"/>
      <c r="L79" s="21"/>
      <c r="M79" s="21"/>
      <c r="N79" s="21"/>
      <c r="O79" s="21"/>
      <c r="P79" s="21"/>
      <c r="Q79" s="21"/>
      <c r="R79" s="21" t="s">
        <v>22</v>
      </c>
      <c r="S79" s="21" t="s">
        <v>23</v>
      </c>
      <c r="T79" s="21">
        <v>2</v>
      </c>
      <c r="U79" s="21">
        <v>0</v>
      </c>
      <c r="V79" s="21">
        <v>2</v>
      </c>
      <c r="W79" s="21">
        <v>0</v>
      </c>
      <c r="X79" s="21">
        <v>0</v>
      </c>
      <c r="Y79" s="21">
        <v>3</v>
      </c>
      <c r="Z79" s="21">
        <v>0</v>
      </c>
      <c r="AA79" s="21">
        <v>1</v>
      </c>
      <c r="AB79" s="43" t="s">
        <v>82</v>
      </c>
      <c r="AC79" s="22" t="s">
        <v>18</v>
      </c>
      <c r="AD79" s="151"/>
      <c r="AE79" s="21" t="s">
        <v>16</v>
      </c>
      <c r="AF79" s="21">
        <v>4</v>
      </c>
      <c r="AG79" s="21">
        <v>6</v>
      </c>
      <c r="AH79" s="21">
        <v>7</v>
      </c>
      <c r="AI79" s="21">
        <v>8</v>
      </c>
      <c r="AJ79" s="21">
        <v>10</v>
      </c>
      <c r="AK79" s="21">
        <v>10</v>
      </c>
      <c r="AL79" s="21">
        <v>10</v>
      </c>
      <c r="AM79" s="21">
        <v>2018</v>
      </c>
    </row>
    <row r="80" spans="1:39" s="8" customFormat="1" ht="69.75" customHeight="1" x14ac:dyDescent="0.25">
      <c r="A80" s="21"/>
      <c r="B80" s="21"/>
      <c r="C80" s="21"/>
      <c r="D80" s="21"/>
      <c r="E80" s="21"/>
      <c r="F80" s="21"/>
      <c r="G80" s="21"/>
      <c r="H80" s="21"/>
      <c r="I80" s="21"/>
      <c r="J80" s="21"/>
      <c r="K80" s="21"/>
      <c r="L80" s="21"/>
      <c r="M80" s="21"/>
      <c r="N80" s="21"/>
      <c r="O80" s="21"/>
      <c r="P80" s="21"/>
      <c r="Q80" s="21"/>
      <c r="R80" s="21" t="s">
        <v>22</v>
      </c>
      <c r="S80" s="21" t="s">
        <v>23</v>
      </c>
      <c r="T80" s="21">
        <v>2</v>
      </c>
      <c r="U80" s="21">
        <v>0</v>
      </c>
      <c r="V80" s="21">
        <v>2</v>
      </c>
      <c r="W80" s="21">
        <v>0</v>
      </c>
      <c r="X80" s="21">
        <v>0</v>
      </c>
      <c r="Y80" s="21">
        <v>4</v>
      </c>
      <c r="Z80" s="21">
        <v>0</v>
      </c>
      <c r="AA80" s="21">
        <v>0</v>
      </c>
      <c r="AB80" s="43" t="s">
        <v>103</v>
      </c>
      <c r="AC80" s="22" t="s">
        <v>56</v>
      </c>
      <c r="AD80" s="151"/>
      <c r="AE80" s="21" t="s">
        <v>16</v>
      </c>
      <c r="AF80" s="21" t="s">
        <v>52</v>
      </c>
      <c r="AG80" s="21" t="s">
        <v>52</v>
      </c>
      <c r="AH80" s="21" t="s">
        <v>52</v>
      </c>
      <c r="AI80" s="21" t="s">
        <v>52</v>
      </c>
      <c r="AJ80" s="21" t="s">
        <v>52</v>
      </c>
      <c r="AK80" s="21" t="s">
        <v>52</v>
      </c>
      <c r="AL80" s="21" t="s">
        <v>52</v>
      </c>
      <c r="AM80" s="21">
        <v>2018</v>
      </c>
    </row>
    <row r="81" spans="1:40" s="8" customFormat="1" ht="67.5" customHeight="1" x14ac:dyDescent="0.25">
      <c r="A81" s="21"/>
      <c r="B81" s="21"/>
      <c r="C81" s="21"/>
      <c r="D81" s="21"/>
      <c r="E81" s="21"/>
      <c r="F81" s="21"/>
      <c r="G81" s="21"/>
      <c r="H81" s="21"/>
      <c r="I81" s="21"/>
      <c r="J81" s="21"/>
      <c r="K81" s="21"/>
      <c r="L81" s="21"/>
      <c r="M81" s="21"/>
      <c r="N81" s="21"/>
      <c r="O81" s="21"/>
      <c r="P81" s="21"/>
      <c r="Q81" s="21"/>
      <c r="R81" s="21" t="s">
        <v>22</v>
      </c>
      <c r="S81" s="21" t="s">
        <v>23</v>
      </c>
      <c r="T81" s="21">
        <v>2</v>
      </c>
      <c r="U81" s="21">
        <v>0</v>
      </c>
      <c r="V81" s="21">
        <v>2</v>
      </c>
      <c r="W81" s="21">
        <v>0</v>
      </c>
      <c r="X81" s="21">
        <v>0</v>
      </c>
      <c r="Y81" s="21">
        <v>4</v>
      </c>
      <c r="Z81" s="21">
        <v>0</v>
      </c>
      <c r="AA81" s="21">
        <v>1</v>
      </c>
      <c r="AB81" s="43" t="s">
        <v>83</v>
      </c>
      <c r="AC81" s="22" t="s">
        <v>47</v>
      </c>
      <c r="AD81" s="151"/>
      <c r="AE81" s="21" t="s">
        <v>16</v>
      </c>
      <c r="AF81" s="21">
        <v>1</v>
      </c>
      <c r="AG81" s="21">
        <v>1</v>
      </c>
      <c r="AH81" s="21">
        <v>1</v>
      </c>
      <c r="AI81" s="21">
        <v>1</v>
      </c>
      <c r="AJ81" s="21">
        <v>1</v>
      </c>
      <c r="AK81" s="21">
        <v>1</v>
      </c>
      <c r="AL81" s="21">
        <v>1</v>
      </c>
      <c r="AM81" s="21">
        <v>2018</v>
      </c>
    </row>
    <row r="82" spans="1:40" s="14" customFormat="1" ht="67.5" customHeight="1" x14ac:dyDescent="0.25">
      <c r="A82" s="21"/>
      <c r="B82" s="21"/>
      <c r="C82" s="21"/>
      <c r="D82" s="21"/>
      <c r="E82" s="21"/>
      <c r="F82" s="21"/>
      <c r="G82" s="21"/>
      <c r="H82" s="21"/>
      <c r="I82" s="21"/>
      <c r="J82" s="21"/>
      <c r="K82" s="21"/>
      <c r="L82" s="21"/>
      <c r="M82" s="21"/>
      <c r="N82" s="21"/>
      <c r="O82" s="21"/>
      <c r="P82" s="21"/>
      <c r="Q82" s="21"/>
      <c r="R82" s="21" t="s">
        <v>22</v>
      </c>
      <c r="S82" s="21" t="s">
        <v>23</v>
      </c>
      <c r="T82" s="21">
        <v>2</v>
      </c>
      <c r="U82" s="21">
        <v>0</v>
      </c>
      <c r="V82" s="21">
        <v>3</v>
      </c>
      <c r="W82" s="21">
        <v>0</v>
      </c>
      <c r="X82" s="21">
        <v>0</v>
      </c>
      <c r="Y82" s="21">
        <v>0</v>
      </c>
      <c r="Z82" s="21">
        <v>0</v>
      </c>
      <c r="AA82" s="21">
        <v>0</v>
      </c>
      <c r="AB82" s="43" t="s">
        <v>105</v>
      </c>
      <c r="AC82" s="22" t="s">
        <v>13</v>
      </c>
      <c r="AD82" s="152">
        <f>AL82/AL60*100</f>
        <v>52.894205603313715</v>
      </c>
      <c r="AE82" s="20"/>
      <c r="AF82" s="20">
        <f t="shared" ref="AF82:AL82" si="12">AF84+AF86+AF88</f>
        <v>151997.90000000002</v>
      </c>
      <c r="AG82" s="20">
        <f t="shared" si="12"/>
        <v>0</v>
      </c>
      <c r="AH82" s="20">
        <f t="shared" si="12"/>
        <v>0</v>
      </c>
      <c r="AI82" s="20">
        <f t="shared" si="12"/>
        <v>0</v>
      </c>
      <c r="AJ82" s="20">
        <f t="shared" si="12"/>
        <v>0</v>
      </c>
      <c r="AK82" s="20">
        <f t="shared" si="12"/>
        <v>0</v>
      </c>
      <c r="AL82" s="20">
        <f t="shared" si="12"/>
        <v>151997.90000000002</v>
      </c>
      <c r="AM82" s="21">
        <v>2018</v>
      </c>
      <c r="AN82" s="8"/>
    </row>
    <row r="83" spans="1:40" s="14" customFormat="1" ht="105.75" customHeight="1" x14ac:dyDescent="0.25">
      <c r="A83" s="21"/>
      <c r="B83" s="21"/>
      <c r="C83" s="21"/>
      <c r="D83" s="21"/>
      <c r="E83" s="21"/>
      <c r="F83" s="21"/>
      <c r="G83" s="21"/>
      <c r="H83" s="21"/>
      <c r="I83" s="21"/>
      <c r="J83" s="21"/>
      <c r="K83" s="21"/>
      <c r="L83" s="21"/>
      <c r="M83" s="21"/>
      <c r="N83" s="21"/>
      <c r="O83" s="21"/>
      <c r="P83" s="21"/>
      <c r="Q83" s="21"/>
      <c r="R83" s="21" t="s">
        <v>22</v>
      </c>
      <c r="S83" s="21" t="s">
        <v>23</v>
      </c>
      <c r="T83" s="21">
        <v>2</v>
      </c>
      <c r="U83" s="21">
        <v>0</v>
      </c>
      <c r="V83" s="21">
        <v>3</v>
      </c>
      <c r="W83" s="21">
        <v>0</v>
      </c>
      <c r="X83" s="21">
        <v>0</v>
      </c>
      <c r="Y83" s="21">
        <v>0</v>
      </c>
      <c r="Z83" s="21">
        <v>0</v>
      </c>
      <c r="AA83" s="21">
        <v>1</v>
      </c>
      <c r="AB83" s="43" t="s">
        <v>128</v>
      </c>
      <c r="AC83" s="22" t="s">
        <v>18</v>
      </c>
      <c r="AD83" s="153"/>
      <c r="AE83" s="21"/>
      <c r="AF83" s="21">
        <v>100</v>
      </c>
      <c r="AG83" s="21">
        <v>100</v>
      </c>
      <c r="AH83" s="21">
        <v>100</v>
      </c>
      <c r="AI83" s="21">
        <v>100</v>
      </c>
      <c r="AJ83" s="21">
        <v>100</v>
      </c>
      <c r="AK83" s="21">
        <v>100</v>
      </c>
      <c r="AL83" s="21">
        <v>100</v>
      </c>
      <c r="AM83" s="21">
        <v>2013</v>
      </c>
      <c r="AN83" s="8"/>
    </row>
    <row r="84" spans="1:40" s="14" customFormat="1" ht="84" customHeight="1" x14ac:dyDescent="0.25">
      <c r="A84" s="21">
        <v>1</v>
      </c>
      <c r="B84" s="21">
        <v>0</v>
      </c>
      <c r="C84" s="21">
        <v>5</v>
      </c>
      <c r="D84" s="21">
        <v>0</v>
      </c>
      <c r="E84" s="21">
        <v>1</v>
      </c>
      <c r="F84" s="21">
        <v>1</v>
      </c>
      <c r="G84" s="21">
        <v>3</v>
      </c>
      <c r="H84" s="21" t="s">
        <v>22</v>
      </c>
      <c r="I84" s="21" t="s">
        <v>23</v>
      </c>
      <c r="J84" s="21">
        <v>2</v>
      </c>
      <c r="K84" s="21">
        <v>3</v>
      </c>
      <c r="L84" s="21">
        <v>0</v>
      </c>
      <c r="M84" s="21">
        <v>1</v>
      </c>
      <c r="N84" s="21">
        <v>0</v>
      </c>
      <c r="O84" s="21">
        <v>6</v>
      </c>
      <c r="P84" s="21">
        <v>2</v>
      </c>
      <c r="Q84" s="21">
        <v>2</v>
      </c>
      <c r="R84" s="21" t="s">
        <v>22</v>
      </c>
      <c r="S84" s="21" t="s">
        <v>23</v>
      </c>
      <c r="T84" s="21">
        <v>2</v>
      </c>
      <c r="U84" s="21">
        <v>0</v>
      </c>
      <c r="V84" s="21">
        <v>3</v>
      </c>
      <c r="W84" s="21">
        <v>0</v>
      </c>
      <c r="X84" s="21">
        <v>0</v>
      </c>
      <c r="Y84" s="21">
        <v>1</v>
      </c>
      <c r="Z84" s="21">
        <v>0</v>
      </c>
      <c r="AA84" s="21">
        <v>0</v>
      </c>
      <c r="AB84" s="43" t="s">
        <v>180</v>
      </c>
      <c r="AC84" s="22" t="s">
        <v>13</v>
      </c>
      <c r="AD84" s="153"/>
      <c r="AE84" s="20"/>
      <c r="AF84" s="20">
        <v>136635.5</v>
      </c>
      <c r="AG84" s="21"/>
      <c r="AH84" s="21"/>
      <c r="AI84" s="21"/>
      <c r="AJ84" s="21"/>
      <c r="AK84" s="21"/>
      <c r="AL84" s="20">
        <f>AF84</f>
        <v>136635.5</v>
      </c>
      <c r="AM84" s="21">
        <v>2013</v>
      </c>
      <c r="AN84" s="8"/>
    </row>
    <row r="85" spans="1:40" s="14" customFormat="1" ht="67.5" customHeight="1" x14ac:dyDescent="0.25">
      <c r="A85" s="21"/>
      <c r="B85" s="21"/>
      <c r="C85" s="21"/>
      <c r="D85" s="21"/>
      <c r="E85" s="21"/>
      <c r="F85" s="21"/>
      <c r="G85" s="21"/>
      <c r="H85" s="21"/>
      <c r="I85" s="21"/>
      <c r="J85" s="21"/>
      <c r="K85" s="21"/>
      <c r="L85" s="21"/>
      <c r="M85" s="21"/>
      <c r="N85" s="21"/>
      <c r="O85" s="21"/>
      <c r="P85" s="21"/>
      <c r="Q85" s="21"/>
      <c r="R85" s="21" t="s">
        <v>22</v>
      </c>
      <c r="S85" s="21" t="s">
        <v>23</v>
      </c>
      <c r="T85" s="21">
        <v>2</v>
      </c>
      <c r="U85" s="21">
        <v>0</v>
      </c>
      <c r="V85" s="21">
        <v>3</v>
      </c>
      <c r="W85" s="21">
        <v>0</v>
      </c>
      <c r="X85" s="21">
        <v>0</v>
      </c>
      <c r="Y85" s="21">
        <v>1</v>
      </c>
      <c r="Z85" s="21">
        <v>0</v>
      </c>
      <c r="AA85" s="21">
        <v>1</v>
      </c>
      <c r="AB85" s="43" t="s">
        <v>181</v>
      </c>
      <c r="AC85" s="22" t="s">
        <v>51</v>
      </c>
      <c r="AD85" s="153"/>
      <c r="AE85" s="21"/>
      <c r="AF85" s="21" t="s">
        <v>52</v>
      </c>
      <c r="AG85" s="21" t="s">
        <v>52</v>
      </c>
      <c r="AH85" s="21" t="s">
        <v>52</v>
      </c>
      <c r="AI85" s="21" t="s">
        <v>52</v>
      </c>
      <c r="AJ85" s="21" t="s">
        <v>52</v>
      </c>
      <c r="AK85" s="21" t="s">
        <v>52</v>
      </c>
      <c r="AL85" s="21" t="s">
        <v>52</v>
      </c>
      <c r="AM85" s="21">
        <v>2013</v>
      </c>
      <c r="AN85" s="8"/>
    </row>
    <row r="86" spans="1:40" s="14" customFormat="1" ht="83.25" customHeight="1" x14ac:dyDescent="0.25">
      <c r="A86" s="21">
        <v>1</v>
      </c>
      <c r="B86" s="21">
        <v>0</v>
      </c>
      <c r="C86" s="21">
        <v>5</v>
      </c>
      <c r="D86" s="21">
        <v>0</v>
      </c>
      <c r="E86" s="21">
        <v>1</v>
      </c>
      <c r="F86" s="21">
        <v>1</v>
      </c>
      <c r="G86" s="21">
        <v>3</v>
      </c>
      <c r="H86" s="21" t="s">
        <v>22</v>
      </c>
      <c r="I86" s="21" t="s">
        <v>23</v>
      </c>
      <c r="J86" s="21">
        <v>2</v>
      </c>
      <c r="K86" s="21">
        <v>3</v>
      </c>
      <c r="L86" s="21">
        <v>0</v>
      </c>
      <c r="M86" s="21">
        <v>1</v>
      </c>
      <c r="N86" s="21">
        <v>0</v>
      </c>
      <c r="O86" s="21">
        <v>6</v>
      </c>
      <c r="P86" s="21">
        <v>2</v>
      </c>
      <c r="Q86" s="21">
        <v>2</v>
      </c>
      <c r="R86" s="21" t="s">
        <v>22</v>
      </c>
      <c r="S86" s="21" t="s">
        <v>23</v>
      </c>
      <c r="T86" s="21">
        <v>2</v>
      </c>
      <c r="U86" s="21">
        <v>0</v>
      </c>
      <c r="V86" s="21">
        <v>3</v>
      </c>
      <c r="W86" s="21">
        <v>0</v>
      </c>
      <c r="X86" s="21">
        <v>0</v>
      </c>
      <c r="Y86" s="21">
        <v>2</v>
      </c>
      <c r="Z86" s="21">
        <v>0</v>
      </c>
      <c r="AA86" s="21">
        <v>0</v>
      </c>
      <c r="AB86" s="43" t="s">
        <v>182</v>
      </c>
      <c r="AC86" s="22" t="s">
        <v>13</v>
      </c>
      <c r="AD86" s="153"/>
      <c r="AE86" s="20"/>
      <c r="AF86" s="20">
        <v>15251.7</v>
      </c>
      <c r="AG86" s="21"/>
      <c r="AH86" s="21"/>
      <c r="AI86" s="21"/>
      <c r="AJ86" s="21"/>
      <c r="AK86" s="21"/>
      <c r="AL86" s="20">
        <v>15251.7</v>
      </c>
      <c r="AM86" s="21">
        <v>2013</v>
      </c>
      <c r="AN86" s="8"/>
    </row>
    <row r="87" spans="1:40" s="14" customFormat="1" ht="138" customHeight="1" x14ac:dyDescent="0.25">
      <c r="A87" s="21"/>
      <c r="B87" s="21"/>
      <c r="C87" s="21"/>
      <c r="D87" s="21"/>
      <c r="E87" s="21"/>
      <c r="F87" s="21"/>
      <c r="G87" s="21"/>
      <c r="H87" s="21"/>
      <c r="I87" s="21"/>
      <c r="J87" s="21"/>
      <c r="K87" s="21"/>
      <c r="L87" s="21"/>
      <c r="M87" s="21"/>
      <c r="N87" s="21"/>
      <c r="O87" s="21"/>
      <c r="P87" s="21"/>
      <c r="Q87" s="21"/>
      <c r="R87" s="21" t="s">
        <v>22</v>
      </c>
      <c r="S87" s="21" t="s">
        <v>23</v>
      </c>
      <c r="T87" s="21">
        <v>2</v>
      </c>
      <c r="U87" s="21">
        <v>0</v>
      </c>
      <c r="V87" s="21">
        <v>3</v>
      </c>
      <c r="W87" s="21">
        <v>0</v>
      </c>
      <c r="X87" s="21">
        <v>0</v>
      </c>
      <c r="Y87" s="21">
        <v>2</v>
      </c>
      <c r="Z87" s="21">
        <v>0</v>
      </c>
      <c r="AA87" s="21">
        <v>1</v>
      </c>
      <c r="AB87" s="43" t="s">
        <v>183</v>
      </c>
      <c r="AC87" s="22" t="s">
        <v>51</v>
      </c>
      <c r="AD87" s="153"/>
      <c r="AE87" s="21"/>
      <c r="AF87" s="21" t="s">
        <v>52</v>
      </c>
      <c r="AG87" s="21" t="s">
        <v>52</v>
      </c>
      <c r="AH87" s="21" t="s">
        <v>52</v>
      </c>
      <c r="AI87" s="21" t="s">
        <v>52</v>
      </c>
      <c r="AJ87" s="21" t="s">
        <v>52</v>
      </c>
      <c r="AK87" s="21" t="s">
        <v>52</v>
      </c>
      <c r="AL87" s="21" t="s">
        <v>52</v>
      </c>
      <c r="AM87" s="21">
        <v>2013</v>
      </c>
      <c r="AN87" s="8"/>
    </row>
    <row r="88" spans="1:40" s="14" customFormat="1" ht="78.75" x14ac:dyDescent="0.25">
      <c r="A88" s="21">
        <v>1</v>
      </c>
      <c r="B88" s="21">
        <v>0</v>
      </c>
      <c r="C88" s="21">
        <v>5</v>
      </c>
      <c r="D88" s="21">
        <v>0</v>
      </c>
      <c r="E88" s="21">
        <v>4</v>
      </c>
      <c r="F88" s="21">
        <v>1</v>
      </c>
      <c r="G88" s="21">
        <v>0</v>
      </c>
      <c r="H88" s="21" t="s">
        <v>22</v>
      </c>
      <c r="I88" s="21" t="s">
        <v>23</v>
      </c>
      <c r="J88" s="21">
        <v>2</v>
      </c>
      <c r="K88" s="21">
        <v>3</v>
      </c>
      <c r="L88" s="21">
        <v>0</v>
      </c>
      <c r="M88" s="21">
        <v>2</v>
      </c>
      <c r="N88" s="21">
        <v>0</v>
      </c>
      <c r="O88" s="21">
        <v>6</v>
      </c>
      <c r="P88" s="21">
        <v>2</v>
      </c>
      <c r="Q88" s="21">
        <v>2</v>
      </c>
      <c r="R88" s="21" t="s">
        <v>22</v>
      </c>
      <c r="S88" s="21" t="s">
        <v>23</v>
      </c>
      <c r="T88" s="21">
        <v>2</v>
      </c>
      <c r="U88" s="21">
        <v>0</v>
      </c>
      <c r="V88" s="21">
        <v>3</v>
      </c>
      <c r="W88" s="21">
        <v>0</v>
      </c>
      <c r="X88" s="21">
        <v>0</v>
      </c>
      <c r="Y88" s="21">
        <v>3</v>
      </c>
      <c r="Z88" s="21">
        <v>0</v>
      </c>
      <c r="AA88" s="21">
        <v>0</v>
      </c>
      <c r="AB88" s="43" t="s">
        <v>184</v>
      </c>
      <c r="AC88" s="22" t="s">
        <v>13</v>
      </c>
      <c r="AD88" s="153"/>
      <c r="AE88" s="21"/>
      <c r="AF88" s="25">
        <v>110.7</v>
      </c>
      <c r="AG88" s="25"/>
      <c r="AH88" s="25"/>
      <c r="AI88" s="25"/>
      <c r="AJ88" s="25"/>
      <c r="AK88" s="25"/>
      <c r="AL88" s="25">
        <f>AF88+AG88+AH88+AI88+AJ88+AK88</f>
        <v>110.7</v>
      </c>
      <c r="AM88" s="21">
        <v>2013</v>
      </c>
      <c r="AN88" s="8"/>
    </row>
    <row r="89" spans="1:40" s="14" customFormat="1" ht="47.25" x14ac:dyDescent="0.25">
      <c r="A89" s="21"/>
      <c r="B89" s="21"/>
      <c r="C89" s="21"/>
      <c r="D89" s="21"/>
      <c r="E89" s="21"/>
      <c r="F89" s="21"/>
      <c r="G89" s="21"/>
      <c r="H89" s="21"/>
      <c r="I89" s="21"/>
      <c r="J89" s="21"/>
      <c r="K89" s="21"/>
      <c r="L89" s="21"/>
      <c r="M89" s="21"/>
      <c r="N89" s="21"/>
      <c r="O89" s="21"/>
      <c r="P89" s="21"/>
      <c r="Q89" s="21"/>
      <c r="R89" s="21" t="s">
        <v>22</v>
      </c>
      <c r="S89" s="21" t="s">
        <v>23</v>
      </c>
      <c r="T89" s="21">
        <v>2</v>
      </c>
      <c r="U89" s="21">
        <v>0</v>
      </c>
      <c r="V89" s="21">
        <v>3</v>
      </c>
      <c r="W89" s="21">
        <v>0</v>
      </c>
      <c r="X89" s="21">
        <v>0</v>
      </c>
      <c r="Y89" s="21">
        <v>3</v>
      </c>
      <c r="Z89" s="21">
        <v>0</v>
      </c>
      <c r="AA89" s="21">
        <v>1</v>
      </c>
      <c r="AB89" s="43" t="s">
        <v>185</v>
      </c>
      <c r="AC89" s="22" t="s">
        <v>51</v>
      </c>
      <c r="AD89" s="166"/>
      <c r="AE89" s="21"/>
      <c r="AF89" s="25" t="s">
        <v>52</v>
      </c>
      <c r="AG89" s="21" t="s">
        <v>52</v>
      </c>
      <c r="AH89" s="21" t="s">
        <v>52</v>
      </c>
      <c r="AI89" s="21" t="s">
        <v>52</v>
      </c>
      <c r="AJ89" s="21" t="s">
        <v>52</v>
      </c>
      <c r="AK89" s="21" t="s">
        <v>52</v>
      </c>
      <c r="AL89" s="21"/>
      <c r="AM89" s="21">
        <v>2013</v>
      </c>
      <c r="AN89" s="8"/>
    </row>
    <row r="90" spans="1:40" s="90" customFormat="1" ht="47.25" x14ac:dyDescent="0.2">
      <c r="A90" s="85"/>
      <c r="B90" s="85"/>
      <c r="C90" s="85"/>
      <c r="D90" s="85"/>
      <c r="E90" s="85"/>
      <c r="F90" s="85"/>
      <c r="G90" s="85"/>
      <c r="H90" s="85"/>
      <c r="I90" s="85"/>
      <c r="J90" s="85"/>
      <c r="K90" s="85"/>
      <c r="L90" s="85"/>
      <c r="M90" s="85"/>
      <c r="N90" s="85"/>
      <c r="O90" s="85"/>
      <c r="P90" s="85"/>
      <c r="Q90" s="85"/>
      <c r="R90" s="85" t="s">
        <v>22</v>
      </c>
      <c r="S90" s="85" t="s">
        <v>23</v>
      </c>
      <c r="T90" s="85">
        <v>3</v>
      </c>
      <c r="U90" s="85">
        <v>0</v>
      </c>
      <c r="V90" s="85">
        <v>0</v>
      </c>
      <c r="W90" s="85">
        <v>0</v>
      </c>
      <c r="X90" s="85">
        <v>0</v>
      </c>
      <c r="Y90" s="85">
        <v>0</v>
      </c>
      <c r="Z90" s="85">
        <v>0</v>
      </c>
      <c r="AA90" s="85">
        <v>0</v>
      </c>
      <c r="AB90" s="86" t="s">
        <v>211</v>
      </c>
      <c r="AC90" s="87" t="s">
        <v>13</v>
      </c>
      <c r="AD90" s="88">
        <f>AL90/(AL20-AL194)*100</f>
        <v>15.015916292758668</v>
      </c>
      <c r="AE90" s="85"/>
      <c r="AF90" s="91">
        <f t="shared" ref="AF90:AK90" si="13">AF98+AF175</f>
        <v>101268</v>
      </c>
      <c r="AG90" s="91">
        <f t="shared" si="13"/>
        <v>65058.799999999996</v>
      </c>
      <c r="AH90" s="91">
        <f t="shared" si="13"/>
        <v>0</v>
      </c>
      <c r="AI90" s="91">
        <f t="shared" si="13"/>
        <v>0</v>
      </c>
      <c r="AJ90" s="91">
        <f t="shared" si="13"/>
        <v>0</v>
      </c>
      <c r="AK90" s="91">
        <f t="shared" si="13"/>
        <v>0</v>
      </c>
      <c r="AL90" s="91">
        <f>AF90+AG90+AH90+AI90+AJ90+AK90</f>
        <v>166326.79999999999</v>
      </c>
      <c r="AM90" s="85">
        <v>2014</v>
      </c>
    </row>
    <row r="91" spans="1:40" s="14" customFormat="1" ht="15.75" x14ac:dyDescent="0.25">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50" t="s">
        <v>206</v>
      </c>
      <c r="AC91" s="51"/>
      <c r="AD91" s="55"/>
      <c r="AE91" s="49"/>
      <c r="AF91" s="58">
        <f>AF99+AF176</f>
        <v>23118.500000000004</v>
      </c>
      <c r="AG91" s="58">
        <f>AG99+AG176</f>
        <v>14201.1</v>
      </c>
      <c r="AH91" s="53"/>
      <c r="AI91" s="53"/>
      <c r="AJ91" s="53"/>
      <c r="AK91" s="53"/>
      <c r="AL91" s="53"/>
      <c r="AM91" s="49"/>
    </row>
    <row r="92" spans="1:40" s="14" customFormat="1" ht="31.5" x14ac:dyDescent="0.25">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50" t="s">
        <v>207</v>
      </c>
      <c r="AC92" s="51"/>
      <c r="AD92" s="55"/>
      <c r="AE92" s="53"/>
      <c r="AF92" s="58">
        <v>21555.599999999999</v>
      </c>
      <c r="AG92" s="58">
        <v>13183.9</v>
      </c>
      <c r="AH92" s="53"/>
      <c r="AI92" s="53"/>
      <c r="AJ92" s="53"/>
      <c r="AK92" s="53"/>
      <c r="AL92" s="53"/>
      <c r="AM92" s="49"/>
    </row>
    <row r="93" spans="1:40" s="14" customFormat="1" ht="31.5" x14ac:dyDescent="0.25">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50" t="s">
        <v>208</v>
      </c>
      <c r="AC93" s="51"/>
      <c r="AD93" s="55"/>
      <c r="AE93" s="53"/>
      <c r="AF93" s="58">
        <f>AF91-AF92</f>
        <v>1562.9000000000051</v>
      </c>
      <c r="AG93" s="58">
        <f>AG91-AG92</f>
        <v>1017.2000000000007</v>
      </c>
      <c r="AH93" s="53"/>
      <c r="AI93" s="53"/>
      <c r="AJ93" s="53"/>
      <c r="AK93" s="53"/>
      <c r="AL93" s="53"/>
      <c r="AM93" s="49"/>
    </row>
    <row r="94" spans="1:40" s="14" customFormat="1" ht="15.75" x14ac:dyDescent="0.25">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50" t="s">
        <v>205</v>
      </c>
      <c r="AC94" s="51"/>
      <c r="AD94" s="55"/>
      <c r="AE94" s="49"/>
      <c r="AF94" s="76">
        <f>AF100+AF177</f>
        <v>78149.5</v>
      </c>
      <c r="AG94" s="76">
        <f>AG100+AG177</f>
        <v>50857.7</v>
      </c>
      <c r="AH94" s="53"/>
      <c r="AI94" s="53"/>
      <c r="AJ94" s="53"/>
      <c r="AK94" s="53"/>
      <c r="AL94" s="53"/>
      <c r="AM94" s="49"/>
    </row>
    <row r="95" spans="1:40" s="14" customFormat="1" ht="15.75" x14ac:dyDescent="0.25">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50" t="s">
        <v>203</v>
      </c>
      <c r="AC95" s="51"/>
      <c r="AD95" s="55"/>
      <c r="AE95" s="49"/>
      <c r="AF95" s="58"/>
      <c r="AG95" s="58"/>
      <c r="AH95" s="53"/>
      <c r="AI95" s="53"/>
      <c r="AJ95" s="53"/>
      <c r="AK95" s="53"/>
      <c r="AL95" s="53"/>
      <c r="AM95" s="49"/>
    </row>
    <row r="96" spans="1:40" s="14" customFormat="1" ht="76.5" customHeight="1" x14ac:dyDescent="0.25">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50" t="s">
        <v>210</v>
      </c>
      <c r="AC96" s="51"/>
      <c r="AD96" s="55"/>
      <c r="AE96" s="49"/>
      <c r="AF96" s="76">
        <f>AF173</f>
        <v>38293.300000000003</v>
      </c>
      <c r="AG96" s="76">
        <f>AG173</f>
        <v>24920.3</v>
      </c>
      <c r="AH96" s="53"/>
      <c r="AI96" s="53"/>
      <c r="AJ96" s="53"/>
      <c r="AK96" s="53"/>
      <c r="AL96" s="53"/>
      <c r="AM96" s="49"/>
    </row>
    <row r="97" spans="1:40" s="14" customFormat="1" ht="82.5" customHeight="1" x14ac:dyDescent="0.25">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50" t="s">
        <v>209</v>
      </c>
      <c r="AC97" s="51"/>
      <c r="AD97" s="55"/>
      <c r="AE97" s="49"/>
      <c r="AF97" s="76">
        <f>AF174</f>
        <v>39856.199999999997</v>
      </c>
      <c r="AG97" s="76">
        <f>AG174</f>
        <v>25937.4</v>
      </c>
      <c r="AH97" s="53"/>
      <c r="AI97" s="53"/>
      <c r="AJ97" s="53"/>
      <c r="AK97" s="53"/>
      <c r="AL97" s="53"/>
      <c r="AM97" s="49"/>
    </row>
    <row r="98" spans="1:40" s="15" customFormat="1" ht="31.5" x14ac:dyDescent="0.25">
      <c r="A98" s="21"/>
      <c r="B98" s="21"/>
      <c r="C98" s="21"/>
      <c r="D98" s="21"/>
      <c r="E98" s="21"/>
      <c r="F98" s="21"/>
      <c r="G98" s="21"/>
      <c r="H98" s="21"/>
      <c r="I98" s="21"/>
      <c r="J98" s="21"/>
      <c r="K98" s="21"/>
      <c r="L98" s="21"/>
      <c r="M98" s="21"/>
      <c r="N98" s="21"/>
      <c r="O98" s="21"/>
      <c r="P98" s="21"/>
      <c r="Q98" s="21"/>
      <c r="R98" s="21" t="s">
        <v>22</v>
      </c>
      <c r="S98" s="21" t="s">
        <v>23</v>
      </c>
      <c r="T98" s="21">
        <v>3</v>
      </c>
      <c r="U98" s="21">
        <v>0</v>
      </c>
      <c r="V98" s="21">
        <v>1</v>
      </c>
      <c r="W98" s="21">
        <v>0</v>
      </c>
      <c r="X98" s="21">
        <v>0</v>
      </c>
      <c r="Y98" s="21">
        <v>0</v>
      </c>
      <c r="Z98" s="21">
        <v>0</v>
      </c>
      <c r="AA98" s="21">
        <v>0</v>
      </c>
      <c r="AB98" s="43" t="s">
        <v>106</v>
      </c>
      <c r="AC98" s="22" t="s">
        <v>13</v>
      </c>
      <c r="AD98" s="152">
        <f>AL98/AL90*100</f>
        <v>74.401299129184224</v>
      </c>
      <c r="AE98" s="21"/>
      <c r="AF98" s="20">
        <f t="shared" ref="AF98:AK98" si="14">AF104+AF109+AF113+AF118+AF122+AF126+AF130+AF134+AF138+AF142+AF146+AF150+AF154+AF158+AF162+AF166+AF170</f>
        <v>58690.499999999993</v>
      </c>
      <c r="AG98" s="20">
        <f t="shared" si="14"/>
        <v>65058.799999999996</v>
      </c>
      <c r="AH98" s="20">
        <f t="shared" si="14"/>
        <v>0</v>
      </c>
      <c r="AI98" s="20">
        <f t="shared" si="14"/>
        <v>0</v>
      </c>
      <c r="AJ98" s="20">
        <f t="shared" si="14"/>
        <v>0</v>
      </c>
      <c r="AK98" s="20">
        <f t="shared" si="14"/>
        <v>0</v>
      </c>
      <c r="AL98" s="20">
        <f>AF98+AG98+AH98+AI98+AJ98+AK98</f>
        <v>123749.29999999999</v>
      </c>
      <c r="AM98" s="21">
        <v>2014</v>
      </c>
      <c r="AN98" s="8"/>
    </row>
    <row r="99" spans="1:40" s="14" customFormat="1" ht="15.75" x14ac:dyDescent="0.25">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50" t="s">
        <v>189</v>
      </c>
      <c r="AC99" s="51"/>
      <c r="AD99" s="153"/>
      <c r="AE99" s="49"/>
      <c r="AF99" s="53">
        <f>AF105+AF114+AF119+AF123+AF127+AF131+AF135+AF139+AF143+AF147+AF151+AF155+AF159+AF163+AF167+AF110</f>
        <v>23118.500000000004</v>
      </c>
      <c r="AG99" s="53">
        <f>AG105+AG114+AG119+AG123+AG127+AG131+AG135+AG139+AG143+AG147+AG151+AG155+AG159+AG163+AG167</f>
        <v>14201.1</v>
      </c>
      <c r="AH99" s="53"/>
      <c r="AI99" s="53"/>
      <c r="AJ99" s="53"/>
      <c r="AK99" s="53"/>
      <c r="AL99" s="53"/>
      <c r="AM99" s="49"/>
    </row>
    <row r="100" spans="1:40" s="14" customFormat="1" ht="15.75" x14ac:dyDescent="0.25">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50" t="s">
        <v>191</v>
      </c>
      <c r="AC100" s="51"/>
      <c r="AD100" s="153"/>
      <c r="AE100" s="49"/>
      <c r="AF100" s="53">
        <f>AF106+AF111+AF115+AF120+AF124+AF128+AF132+AF136+AF140+AF144+AF148+AF152+AF156+AF160+AF164+AF168</f>
        <v>35572</v>
      </c>
      <c r="AG100" s="53">
        <f>AG106+AG111+AG115+AG120+AG124+AG128+AG132+AG136+AG140+AG144+AG148+AG152+AG156+AG160+AG164+AG168</f>
        <v>50857.7</v>
      </c>
      <c r="AH100" s="53"/>
      <c r="AI100" s="53"/>
      <c r="AJ100" s="53"/>
      <c r="AK100" s="53"/>
      <c r="AL100" s="53"/>
      <c r="AM100" s="49"/>
    </row>
    <row r="101" spans="1:40" s="15" customFormat="1" ht="94.5" x14ac:dyDescent="0.25">
      <c r="A101" s="21"/>
      <c r="B101" s="21"/>
      <c r="C101" s="21"/>
      <c r="D101" s="21"/>
      <c r="E101" s="21"/>
      <c r="F101" s="21"/>
      <c r="G101" s="21"/>
      <c r="H101" s="21"/>
      <c r="I101" s="21"/>
      <c r="J101" s="21"/>
      <c r="K101" s="21"/>
      <c r="L101" s="21"/>
      <c r="M101" s="21"/>
      <c r="N101" s="21"/>
      <c r="O101" s="21"/>
      <c r="P101" s="21"/>
      <c r="Q101" s="21"/>
      <c r="R101" s="21" t="s">
        <v>22</v>
      </c>
      <c r="S101" s="21" t="s">
        <v>23</v>
      </c>
      <c r="T101" s="21">
        <v>3</v>
      </c>
      <c r="U101" s="21">
        <v>0</v>
      </c>
      <c r="V101" s="21">
        <v>1</v>
      </c>
      <c r="W101" s="21">
        <v>0</v>
      </c>
      <c r="X101" s="21">
        <v>0</v>
      </c>
      <c r="Y101" s="21">
        <v>0</v>
      </c>
      <c r="Z101" s="21">
        <v>0</v>
      </c>
      <c r="AA101" s="21">
        <v>1</v>
      </c>
      <c r="AB101" s="43" t="s">
        <v>129</v>
      </c>
      <c r="AC101" s="22" t="s">
        <v>18</v>
      </c>
      <c r="AD101" s="153"/>
      <c r="AE101" s="21"/>
      <c r="AF101" s="20">
        <v>60</v>
      </c>
      <c r="AG101" s="20">
        <v>100</v>
      </c>
      <c r="AH101" s="20">
        <v>100</v>
      </c>
      <c r="AI101" s="20">
        <v>100</v>
      </c>
      <c r="AJ101" s="20">
        <v>100</v>
      </c>
      <c r="AK101" s="20">
        <v>100</v>
      </c>
      <c r="AL101" s="20">
        <v>100</v>
      </c>
      <c r="AM101" s="21">
        <v>2014</v>
      </c>
      <c r="AN101" s="8"/>
    </row>
    <row r="102" spans="1:40" s="15" customFormat="1" ht="63" x14ac:dyDescent="0.25">
      <c r="A102" s="21"/>
      <c r="B102" s="21"/>
      <c r="C102" s="21"/>
      <c r="D102" s="21"/>
      <c r="E102" s="21"/>
      <c r="F102" s="21"/>
      <c r="G102" s="21"/>
      <c r="H102" s="21"/>
      <c r="I102" s="21"/>
      <c r="J102" s="21"/>
      <c r="K102" s="21"/>
      <c r="L102" s="21"/>
      <c r="M102" s="21"/>
      <c r="N102" s="21"/>
      <c r="O102" s="21"/>
      <c r="P102" s="21"/>
      <c r="Q102" s="21"/>
      <c r="R102" s="21" t="s">
        <v>22</v>
      </c>
      <c r="S102" s="21" t="s">
        <v>23</v>
      </c>
      <c r="T102" s="21">
        <v>3</v>
      </c>
      <c r="U102" s="21">
        <v>0</v>
      </c>
      <c r="V102" s="21">
        <v>1</v>
      </c>
      <c r="W102" s="21">
        <v>0</v>
      </c>
      <c r="X102" s="21">
        <v>0</v>
      </c>
      <c r="Y102" s="21">
        <v>0</v>
      </c>
      <c r="Z102" s="21">
        <v>0</v>
      </c>
      <c r="AA102" s="21">
        <v>2</v>
      </c>
      <c r="AB102" s="43" t="s">
        <v>173</v>
      </c>
      <c r="AC102" s="22" t="s">
        <v>51</v>
      </c>
      <c r="AD102" s="153"/>
      <c r="AE102" s="21"/>
      <c r="AF102" s="35" t="s">
        <v>131</v>
      </c>
      <c r="AG102" s="20" t="s">
        <v>52</v>
      </c>
      <c r="AH102" s="20" t="s">
        <v>52</v>
      </c>
      <c r="AI102" s="20" t="s">
        <v>52</v>
      </c>
      <c r="AJ102" s="20" t="s">
        <v>52</v>
      </c>
      <c r="AK102" s="20" t="s">
        <v>52</v>
      </c>
      <c r="AL102" s="20" t="s">
        <v>52</v>
      </c>
      <c r="AM102" s="21">
        <v>2014</v>
      </c>
      <c r="AN102" s="8"/>
    </row>
    <row r="103" spans="1:40" s="15" customFormat="1" ht="47.25"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43" t="s">
        <v>174</v>
      </c>
      <c r="AC103" s="2" t="s">
        <v>26</v>
      </c>
      <c r="AD103" s="153"/>
      <c r="AE103" s="21"/>
      <c r="AF103" s="38">
        <v>7</v>
      </c>
      <c r="AG103" s="24">
        <v>10</v>
      </c>
      <c r="AH103" s="24">
        <v>10</v>
      </c>
      <c r="AI103" s="24">
        <v>10</v>
      </c>
      <c r="AJ103" s="24">
        <v>10</v>
      </c>
      <c r="AK103" s="24">
        <v>10</v>
      </c>
      <c r="AL103" s="24">
        <v>10</v>
      </c>
      <c r="AM103" s="21">
        <v>2014</v>
      </c>
      <c r="AN103" s="8"/>
    </row>
    <row r="104" spans="1:40" s="14" customFormat="1" ht="110.25" x14ac:dyDescent="0.25">
      <c r="A104" s="49">
        <v>1</v>
      </c>
      <c r="B104" s="49">
        <v>0</v>
      </c>
      <c r="C104" s="49">
        <v>5</v>
      </c>
      <c r="D104" s="49">
        <v>0</v>
      </c>
      <c r="E104" s="49">
        <v>4</v>
      </c>
      <c r="F104" s="49">
        <v>0</v>
      </c>
      <c r="G104" s="49">
        <v>8</v>
      </c>
      <c r="H104" s="49" t="s">
        <v>22</v>
      </c>
      <c r="I104" s="49" t="s">
        <v>23</v>
      </c>
      <c r="J104" s="49">
        <v>3</v>
      </c>
      <c r="K104" s="49">
        <v>1</v>
      </c>
      <c r="L104" s="49">
        <v>0</v>
      </c>
      <c r="M104" s="49">
        <v>1</v>
      </c>
      <c r="N104" s="49">
        <v>0</v>
      </c>
      <c r="O104" s="49">
        <v>2</v>
      </c>
      <c r="P104" s="49">
        <v>4</v>
      </c>
      <c r="Q104" s="49">
        <v>2</v>
      </c>
      <c r="R104" s="49" t="s">
        <v>22</v>
      </c>
      <c r="S104" s="49" t="s">
        <v>23</v>
      </c>
      <c r="T104" s="49">
        <v>3</v>
      </c>
      <c r="U104" s="49">
        <v>0</v>
      </c>
      <c r="V104" s="49">
        <v>1</v>
      </c>
      <c r="W104" s="49">
        <v>0</v>
      </c>
      <c r="X104" s="49">
        <v>0</v>
      </c>
      <c r="Y104" s="49">
        <v>1</v>
      </c>
      <c r="Z104" s="49">
        <v>0</v>
      </c>
      <c r="AA104" s="49">
        <v>0</v>
      </c>
      <c r="AB104" s="61" t="s">
        <v>179</v>
      </c>
      <c r="AC104" s="51" t="s">
        <v>13</v>
      </c>
      <c r="AD104" s="153"/>
      <c r="AE104" s="49"/>
      <c r="AF104" s="58">
        <f>AF105+AF106</f>
        <v>6923</v>
      </c>
      <c r="AG104" s="58">
        <f>AG105+AG106</f>
        <v>6231.5</v>
      </c>
      <c r="AH104" s="53"/>
      <c r="AI104" s="53"/>
      <c r="AJ104" s="53"/>
      <c r="AK104" s="53"/>
      <c r="AL104" s="53">
        <f>AF104+AG104+AH104+AI104+AJ104+AK104</f>
        <v>13154.5</v>
      </c>
      <c r="AM104" s="49">
        <v>2014</v>
      </c>
    </row>
    <row r="105" spans="1:40" s="14" customFormat="1" ht="15.75" x14ac:dyDescent="0.25">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50" t="s">
        <v>189</v>
      </c>
      <c r="AC105" s="51"/>
      <c r="AD105" s="153"/>
      <c r="AE105" s="49"/>
      <c r="AF105" s="58">
        <v>6923</v>
      </c>
      <c r="AG105" s="77">
        <v>0</v>
      </c>
      <c r="AH105" s="53"/>
      <c r="AI105" s="53"/>
      <c r="AJ105" s="53"/>
      <c r="AK105" s="53"/>
      <c r="AL105" s="53"/>
      <c r="AM105" s="49"/>
    </row>
    <row r="106" spans="1:40" s="14" customFormat="1" ht="15.75" x14ac:dyDescent="0.25">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50" t="s">
        <v>191</v>
      </c>
      <c r="AC106" s="51"/>
      <c r="AD106" s="153"/>
      <c r="AE106" s="49"/>
      <c r="AF106" s="56">
        <v>0</v>
      </c>
      <c r="AG106" s="58">
        <v>6231.5</v>
      </c>
      <c r="AH106" s="53"/>
      <c r="AI106" s="53"/>
      <c r="AJ106" s="53"/>
      <c r="AK106" s="53"/>
      <c r="AL106" s="53"/>
      <c r="AM106" s="49"/>
    </row>
    <row r="107" spans="1:40" s="15" customFormat="1" ht="47.25" x14ac:dyDescent="0.25">
      <c r="A107" s="21"/>
      <c r="B107" s="21"/>
      <c r="C107" s="21"/>
      <c r="D107" s="21"/>
      <c r="E107" s="21"/>
      <c r="F107" s="21"/>
      <c r="G107" s="21"/>
      <c r="H107" s="21"/>
      <c r="I107" s="21"/>
      <c r="J107" s="21"/>
      <c r="K107" s="21"/>
      <c r="L107" s="21"/>
      <c r="M107" s="21"/>
      <c r="N107" s="21"/>
      <c r="O107" s="21"/>
      <c r="P107" s="21"/>
      <c r="Q107" s="21"/>
      <c r="R107" s="21" t="s">
        <v>22</v>
      </c>
      <c r="S107" s="21" t="s">
        <v>23</v>
      </c>
      <c r="T107" s="21">
        <v>3</v>
      </c>
      <c r="U107" s="21">
        <v>0</v>
      </c>
      <c r="V107" s="21">
        <v>1</v>
      </c>
      <c r="W107" s="21">
        <v>0</v>
      </c>
      <c r="X107" s="21">
        <v>0</v>
      </c>
      <c r="Y107" s="21">
        <v>1</v>
      </c>
      <c r="Z107" s="21">
        <v>0</v>
      </c>
      <c r="AA107" s="21">
        <v>1</v>
      </c>
      <c r="AB107" s="43" t="s">
        <v>108</v>
      </c>
      <c r="AC107" s="22" t="s">
        <v>51</v>
      </c>
      <c r="AD107" s="153"/>
      <c r="AE107" s="21"/>
      <c r="AF107" s="20" t="s">
        <v>52</v>
      </c>
      <c r="AG107" s="20" t="s">
        <v>52</v>
      </c>
      <c r="AH107" s="20" t="s">
        <v>52</v>
      </c>
      <c r="AI107" s="20" t="s">
        <v>52</v>
      </c>
      <c r="AJ107" s="20" t="s">
        <v>52</v>
      </c>
      <c r="AK107" s="20" t="s">
        <v>52</v>
      </c>
      <c r="AL107" s="20" t="s">
        <v>52</v>
      </c>
      <c r="AM107" s="21">
        <v>2013</v>
      </c>
      <c r="AN107" s="8"/>
    </row>
    <row r="108" spans="1:40" s="15" customFormat="1" ht="47.25" x14ac:dyDescent="0.25">
      <c r="A108" s="21"/>
      <c r="B108" s="21"/>
      <c r="C108" s="21"/>
      <c r="D108" s="21"/>
      <c r="E108" s="21"/>
      <c r="F108" s="21"/>
      <c r="G108" s="21"/>
      <c r="H108" s="21"/>
      <c r="I108" s="21"/>
      <c r="J108" s="21"/>
      <c r="K108" s="21"/>
      <c r="L108" s="21"/>
      <c r="M108" s="21"/>
      <c r="N108" s="21"/>
      <c r="O108" s="21"/>
      <c r="P108" s="21"/>
      <c r="Q108" s="21"/>
      <c r="R108" s="21" t="s">
        <v>22</v>
      </c>
      <c r="S108" s="21" t="s">
        <v>23</v>
      </c>
      <c r="T108" s="21">
        <v>3</v>
      </c>
      <c r="U108" s="21">
        <v>0</v>
      </c>
      <c r="V108" s="21">
        <v>1</v>
      </c>
      <c r="W108" s="21">
        <v>0</v>
      </c>
      <c r="X108" s="21">
        <v>0</v>
      </c>
      <c r="Y108" s="21">
        <v>1</v>
      </c>
      <c r="Z108" s="21">
        <v>0</v>
      </c>
      <c r="AA108" s="21">
        <v>1</v>
      </c>
      <c r="AB108" s="43" t="s">
        <v>175</v>
      </c>
      <c r="AC108" s="2" t="s">
        <v>18</v>
      </c>
      <c r="AD108" s="153"/>
      <c r="AE108" s="21"/>
      <c r="AF108" s="35">
        <f>0.178571428571429*100</f>
        <v>17.8571428571429</v>
      </c>
      <c r="AG108" s="20">
        <f>7/28*100</f>
        <v>25</v>
      </c>
      <c r="AH108" s="20">
        <v>25</v>
      </c>
      <c r="AI108" s="20">
        <v>25</v>
      </c>
      <c r="AJ108" s="20">
        <v>25</v>
      </c>
      <c r="AK108" s="20">
        <v>25</v>
      </c>
      <c r="AL108" s="20">
        <v>25</v>
      </c>
      <c r="AM108" s="21">
        <v>2014</v>
      </c>
      <c r="AN108" s="8"/>
    </row>
    <row r="109" spans="1:40" s="14" customFormat="1" ht="47.25" x14ac:dyDescent="0.25">
      <c r="A109" s="49">
        <v>1</v>
      </c>
      <c r="B109" s="49">
        <v>0</v>
      </c>
      <c r="C109" s="49">
        <v>5</v>
      </c>
      <c r="D109" s="49">
        <v>0</v>
      </c>
      <c r="E109" s="49">
        <v>4</v>
      </c>
      <c r="F109" s="49">
        <v>0</v>
      </c>
      <c r="G109" s="49">
        <v>8</v>
      </c>
      <c r="H109" s="49" t="s">
        <v>22</v>
      </c>
      <c r="I109" s="49" t="s">
        <v>23</v>
      </c>
      <c r="J109" s="49">
        <v>3</v>
      </c>
      <c r="K109" s="49">
        <v>1</v>
      </c>
      <c r="L109" s="49">
        <v>0</v>
      </c>
      <c r="M109" s="49">
        <v>2</v>
      </c>
      <c r="N109" s="49">
        <v>0</v>
      </c>
      <c r="O109" s="49">
        <v>2</v>
      </c>
      <c r="P109" s="49">
        <v>4</v>
      </c>
      <c r="Q109" s="49">
        <v>2</v>
      </c>
      <c r="R109" s="49" t="s">
        <v>22</v>
      </c>
      <c r="S109" s="49" t="s">
        <v>23</v>
      </c>
      <c r="T109" s="49">
        <v>3</v>
      </c>
      <c r="U109" s="49">
        <v>0</v>
      </c>
      <c r="V109" s="49">
        <v>1</v>
      </c>
      <c r="W109" s="49">
        <v>0</v>
      </c>
      <c r="X109" s="49">
        <v>0</v>
      </c>
      <c r="Y109" s="49">
        <v>2</v>
      </c>
      <c r="Z109" s="49">
        <v>0</v>
      </c>
      <c r="AA109" s="49">
        <v>0</v>
      </c>
      <c r="AB109" s="61" t="s">
        <v>150</v>
      </c>
      <c r="AC109" s="51" t="s">
        <v>13</v>
      </c>
      <c r="AD109" s="153"/>
      <c r="AE109" s="49"/>
      <c r="AF109" s="58">
        <f>AF110+AF111</f>
        <v>3703.7</v>
      </c>
      <c r="AG109" s="56">
        <v>0</v>
      </c>
      <c r="AH109" s="53"/>
      <c r="AI109" s="53"/>
      <c r="AJ109" s="53"/>
      <c r="AK109" s="53"/>
      <c r="AL109" s="53">
        <f>AF109+AG109+AH109+AI109+AJ109+AK109</f>
        <v>3703.7</v>
      </c>
      <c r="AM109" s="49">
        <v>2013</v>
      </c>
    </row>
    <row r="110" spans="1:40" s="14" customFormat="1" ht="15.75" x14ac:dyDescent="0.25">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50" t="s">
        <v>189</v>
      </c>
      <c r="AC110" s="51"/>
      <c r="AD110" s="153"/>
      <c r="AE110" s="49"/>
      <c r="AF110" s="56">
        <v>0</v>
      </c>
      <c r="AG110" s="56">
        <v>0</v>
      </c>
      <c r="AH110" s="53"/>
      <c r="AI110" s="53"/>
      <c r="AJ110" s="53"/>
      <c r="AK110" s="53"/>
      <c r="AL110" s="53"/>
      <c r="AM110" s="49"/>
    </row>
    <row r="111" spans="1:40" s="14" customFormat="1" ht="15.75" x14ac:dyDescent="0.25">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50" t="s">
        <v>191</v>
      </c>
      <c r="AC111" s="51"/>
      <c r="AD111" s="153"/>
      <c r="AE111" s="49"/>
      <c r="AF111" s="58">
        <v>3703.7</v>
      </c>
      <c r="AG111" s="56">
        <v>0</v>
      </c>
      <c r="AH111" s="53"/>
      <c r="AI111" s="53"/>
      <c r="AJ111" s="53"/>
      <c r="AK111" s="53"/>
      <c r="AL111" s="53"/>
      <c r="AM111" s="49"/>
    </row>
    <row r="112" spans="1:40" s="15" customFormat="1" ht="47.25" x14ac:dyDescent="0.25">
      <c r="A112" s="21"/>
      <c r="B112" s="21"/>
      <c r="C112" s="21"/>
      <c r="D112" s="21"/>
      <c r="E112" s="21"/>
      <c r="F112" s="21"/>
      <c r="G112" s="21"/>
      <c r="H112" s="21"/>
      <c r="I112" s="21"/>
      <c r="J112" s="21"/>
      <c r="K112" s="21"/>
      <c r="L112" s="21"/>
      <c r="M112" s="21"/>
      <c r="N112" s="21"/>
      <c r="O112" s="21"/>
      <c r="P112" s="21"/>
      <c r="Q112" s="21"/>
      <c r="R112" s="21" t="s">
        <v>22</v>
      </c>
      <c r="S112" s="21" t="s">
        <v>23</v>
      </c>
      <c r="T112" s="21">
        <v>3</v>
      </c>
      <c r="U112" s="21">
        <v>0</v>
      </c>
      <c r="V112" s="21">
        <v>1</v>
      </c>
      <c r="W112" s="21">
        <v>0</v>
      </c>
      <c r="X112" s="21">
        <v>0</v>
      </c>
      <c r="Y112" s="21">
        <v>2</v>
      </c>
      <c r="Z112" s="21">
        <v>0</v>
      </c>
      <c r="AA112" s="21">
        <v>1</v>
      </c>
      <c r="AB112" s="43" t="s">
        <v>132</v>
      </c>
      <c r="AC112" s="22" t="s">
        <v>51</v>
      </c>
      <c r="AD112" s="153"/>
      <c r="AE112" s="21"/>
      <c r="AF112" s="20" t="s">
        <v>52</v>
      </c>
      <c r="AG112" s="20" t="s">
        <v>52</v>
      </c>
      <c r="AH112" s="20" t="s">
        <v>52</v>
      </c>
      <c r="AI112" s="20" t="s">
        <v>52</v>
      </c>
      <c r="AJ112" s="20" t="s">
        <v>52</v>
      </c>
      <c r="AK112" s="20" t="s">
        <v>52</v>
      </c>
      <c r="AL112" s="20" t="s">
        <v>52</v>
      </c>
      <c r="AM112" s="21">
        <v>2013</v>
      </c>
      <c r="AN112" s="8"/>
    </row>
    <row r="113" spans="1:40" s="14" customFormat="1" ht="47.25" x14ac:dyDescent="0.25">
      <c r="A113" s="49">
        <v>1</v>
      </c>
      <c r="B113" s="49">
        <v>0</v>
      </c>
      <c r="C113" s="49">
        <v>5</v>
      </c>
      <c r="D113" s="49">
        <v>0</v>
      </c>
      <c r="E113" s="49">
        <v>4</v>
      </c>
      <c r="F113" s="49">
        <v>0</v>
      </c>
      <c r="G113" s="49">
        <v>8</v>
      </c>
      <c r="H113" s="49" t="s">
        <v>22</v>
      </c>
      <c r="I113" s="49" t="s">
        <v>23</v>
      </c>
      <c r="J113" s="49">
        <v>3</v>
      </c>
      <c r="K113" s="49">
        <v>1</v>
      </c>
      <c r="L113" s="49">
        <v>0</v>
      </c>
      <c r="M113" s="49">
        <v>3</v>
      </c>
      <c r="N113" s="49">
        <v>0</v>
      </c>
      <c r="O113" s="49">
        <v>2</v>
      </c>
      <c r="P113" s="49">
        <v>4</v>
      </c>
      <c r="Q113" s="49">
        <v>2</v>
      </c>
      <c r="R113" s="49" t="s">
        <v>22</v>
      </c>
      <c r="S113" s="49" t="s">
        <v>23</v>
      </c>
      <c r="T113" s="49">
        <v>3</v>
      </c>
      <c r="U113" s="49">
        <v>0</v>
      </c>
      <c r="V113" s="49">
        <v>1</v>
      </c>
      <c r="W113" s="49">
        <v>0</v>
      </c>
      <c r="X113" s="49">
        <v>0</v>
      </c>
      <c r="Y113" s="49">
        <v>3</v>
      </c>
      <c r="Z113" s="49">
        <v>0</v>
      </c>
      <c r="AA113" s="49">
        <v>0</v>
      </c>
      <c r="AB113" s="61" t="s">
        <v>151</v>
      </c>
      <c r="AC113" s="51" t="s">
        <v>13</v>
      </c>
      <c r="AD113" s="153"/>
      <c r="AE113" s="49"/>
      <c r="AF113" s="58">
        <f>AF114+AF115</f>
        <v>6609.7</v>
      </c>
      <c r="AG113" s="58">
        <f>AG114+AG115</f>
        <v>8368</v>
      </c>
      <c r="AH113" s="53"/>
      <c r="AI113" s="53"/>
      <c r="AJ113" s="53"/>
      <c r="AK113" s="53"/>
      <c r="AL113" s="53">
        <f>AF113+AG113+AH113+AI113+AJ113+AK113</f>
        <v>14977.7</v>
      </c>
      <c r="AM113" s="49">
        <v>2014</v>
      </c>
    </row>
    <row r="114" spans="1:40" s="14" customFormat="1" ht="15.75" x14ac:dyDescent="0.25">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50" t="s">
        <v>189</v>
      </c>
      <c r="AC114" s="51"/>
      <c r="AD114" s="153"/>
      <c r="AE114" s="49"/>
      <c r="AF114" s="58">
        <v>6609.7</v>
      </c>
      <c r="AG114" s="80">
        <v>0</v>
      </c>
      <c r="AH114" s="53"/>
      <c r="AI114" s="53"/>
      <c r="AJ114" s="53"/>
      <c r="AK114" s="53"/>
      <c r="AL114" s="53"/>
      <c r="AM114" s="49"/>
    </row>
    <row r="115" spans="1:40" s="14" customFormat="1" ht="15.75" x14ac:dyDescent="0.25">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50" t="s">
        <v>191</v>
      </c>
      <c r="AC115" s="51"/>
      <c r="AD115" s="153"/>
      <c r="AE115" s="49"/>
      <c r="AF115" s="56">
        <v>0</v>
      </c>
      <c r="AG115" s="58">
        <v>8368</v>
      </c>
      <c r="AH115" s="53"/>
      <c r="AI115" s="53"/>
      <c r="AJ115" s="53"/>
      <c r="AK115" s="53"/>
      <c r="AL115" s="53"/>
      <c r="AM115" s="49"/>
    </row>
    <row r="116" spans="1:40" s="15" customFormat="1" ht="47.25" x14ac:dyDescent="0.25">
      <c r="A116" s="21"/>
      <c r="B116" s="21"/>
      <c r="C116" s="21"/>
      <c r="D116" s="21"/>
      <c r="E116" s="21"/>
      <c r="F116" s="21"/>
      <c r="G116" s="21"/>
      <c r="H116" s="21"/>
      <c r="I116" s="21"/>
      <c r="J116" s="21"/>
      <c r="K116" s="21"/>
      <c r="L116" s="21"/>
      <c r="M116" s="21"/>
      <c r="N116" s="21"/>
      <c r="O116" s="21"/>
      <c r="P116" s="21"/>
      <c r="Q116" s="21"/>
      <c r="R116" s="21" t="s">
        <v>22</v>
      </c>
      <c r="S116" s="21" t="s">
        <v>23</v>
      </c>
      <c r="T116" s="21">
        <v>3</v>
      </c>
      <c r="U116" s="21">
        <v>0</v>
      </c>
      <c r="V116" s="21">
        <v>1</v>
      </c>
      <c r="W116" s="21">
        <v>0</v>
      </c>
      <c r="X116" s="21">
        <v>0</v>
      </c>
      <c r="Y116" s="21">
        <v>3</v>
      </c>
      <c r="Z116" s="21">
        <v>0</v>
      </c>
      <c r="AA116" s="21">
        <v>1</v>
      </c>
      <c r="AB116" s="43" t="s">
        <v>109</v>
      </c>
      <c r="AC116" s="22" t="s">
        <v>51</v>
      </c>
      <c r="AD116" s="153"/>
      <c r="AE116" s="21"/>
      <c r="AF116" s="20" t="s">
        <v>52</v>
      </c>
      <c r="AG116" s="20" t="s">
        <v>52</v>
      </c>
      <c r="AH116" s="20" t="s">
        <v>52</v>
      </c>
      <c r="AI116" s="20" t="s">
        <v>52</v>
      </c>
      <c r="AJ116" s="20" t="s">
        <v>52</v>
      </c>
      <c r="AK116" s="20" t="s">
        <v>52</v>
      </c>
      <c r="AL116" s="20" t="s">
        <v>52</v>
      </c>
      <c r="AM116" s="21">
        <v>2013</v>
      </c>
      <c r="AN116" s="8"/>
    </row>
    <row r="117" spans="1:40" s="15" customFormat="1" ht="47.25" x14ac:dyDescent="0.25">
      <c r="A117" s="21"/>
      <c r="B117" s="21"/>
      <c r="C117" s="21"/>
      <c r="D117" s="21"/>
      <c r="E117" s="21"/>
      <c r="F117" s="21"/>
      <c r="G117" s="21"/>
      <c r="H117" s="21"/>
      <c r="I117" s="21"/>
      <c r="J117" s="21"/>
      <c r="K117" s="21"/>
      <c r="L117" s="21"/>
      <c r="M117" s="21"/>
      <c r="N117" s="21"/>
      <c r="O117" s="21"/>
      <c r="P117" s="21"/>
      <c r="Q117" s="21"/>
      <c r="R117" s="21" t="s">
        <v>22</v>
      </c>
      <c r="S117" s="21" t="s">
        <v>23</v>
      </c>
      <c r="T117" s="21">
        <v>3</v>
      </c>
      <c r="U117" s="21">
        <v>0</v>
      </c>
      <c r="V117" s="21">
        <v>1</v>
      </c>
      <c r="W117" s="21">
        <v>0</v>
      </c>
      <c r="X117" s="21">
        <v>0</v>
      </c>
      <c r="Y117" s="21">
        <v>3</v>
      </c>
      <c r="Z117" s="21">
        <v>0</v>
      </c>
      <c r="AA117" s="21">
        <v>2</v>
      </c>
      <c r="AB117" s="43" t="s">
        <v>110</v>
      </c>
      <c r="AC117" s="22" t="s">
        <v>18</v>
      </c>
      <c r="AD117" s="153"/>
      <c r="AE117" s="21"/>
      <c r="AF117" s="20">
        <v>34</v>
      </c>
      <c r="AG117" s="20">
        <v>73</v>
      </c>
      <c r="AH117" s="20">
        <v>100</v>
      </c>
      <c r="AI117" s="20">
        <v>100</v>
      </c>
      <c r="AJ117" s="20">
        <v>100</v>
      </c>
      <c r="AK117" s="20">
        <v>100</v>
      </c>
      <c r="AL117" s="20">
        <v>100</v>
      </c>
      <c r="AM117" s="21">
        <v>2015</v>
      </c>
      <c r="AN117" s="8"/>
    </row>
    <row r="118" spans="1:40" s="14" customFormat="1" ht="31.5" x14ac:dyDescent="0.25">
      <c r="A118" s="49">
        <v>1</v>
      </c>
      <c r="B118" s="49">
        <v>0</v>
      </c>
      <c r="C118" s="49">
        <v>5</v>
      </c>
      <c r="D118" s="49">
        <v>0</v>
      </c>
      <c r="E118" s="49">
        <v>4</v>
      </c>
      <c r="F118" s="49">
        <v>0</v>
      </c>
      <c r="G118" s="49">
        <v>8</v>
      </c>
      <c r="H118" s="49" t="s">
        <v>22</v>
      </c>
      <c r="I118" s="49" t="s">
        <v>23</v>
      </c>
      <c r="J118" s="49">
        <v>3</v>
      </c>
      <c r="K118" s="49">
        <v>1</v>
      </c>
      <c r="L118" s="49">
        <v>0</v>
      </c>
      <c r="M118" s="49">
        <v>4</v>
      </c>
      <c r="N118" s="49">
        <v>0</v>
      </c>
      <c r="O118" s="49">
        <v>2</v>
      </c>
      <c r="P118" s="49">
        <v>4</v>
      </c>
      <c r="Q118" s="49">
        <v>2</v>
      </c>
      <c r="R118" s="49" t="s">
        <v>22</v>
      </c>
      <c r="S118" s="49" t="s">
        <v>23</v>
      </c>
      <c r="T118" s="49">
        <v>3</v>
      </c>
      <c r="U118" s="49">
        <v>0</v>
      </c>
      <c r="V118" s="49">
        <v>1</v>
      </c>
      <c r="W118" s="49">
        <v>0</v>
      </c>
      <c r="X118" s="49">
        <v>0</v>
      </c>
      <c r="Y118" s="49">
        <v>4</v>
      </c>
      <c r="Z118" s="49">
        <v>0</v>
      </c>
      <c r="AA118" s="49">
        <v>0</v>
      </c>
      <c r="AB118" s="61" t="s">
        <v>154</v>
      </c>
      <c r="AC118" s="51" t="s">
        <v>13</v>
      </c>
      <c r="AD118" s="153"/>
      <c r="AE118" s="49"/>
      <c r="AF118" s="58">
        <f>AF119+AF120</f>
        <v>3219.4</v>
      </c>
      <c r="AG118" s="56">
        <f>AG119+AG120</f>
        <v>0</v>
      </c>
      <c r="AH118" s="53"/>
      <c r="AI118" s="53"/>
      <c r="AJ118" s="53"/>
      <c r="AK118" s="53"/>
      <c r="AL118" s="53">
        <f>AF118+AG118+AH118+AI118+AJ118+AK118</f>
        <v>3219.4</v>
      </c>
      <c r="AM118" s="49">
        <v>2018</v>
      </c>
    </row>
    <row r="119" spans="1:40" s="14" customFormat="1" ht="15.75" x14ac:dyDescent="0.25">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50" t="s">
        <v>189</v>
      </c>
      <c r="AC119" s="51"/>
      <c r="AD119" s="153"/>
      <c r="AE119" s="49"/>
      <c r="AF119" s="58">
        <v>3219.4</v>
      </c>
      <c r="AG119" s="56">
        <v>0</v>
      </c>
      <c r="AH119" s="53"/>
      <c r="AI119" s="53"/>
      <c r="AJ119" s="53"/>
      <c r="AK119" s="53"/>
      <c r="AL119" s="53"/>
      <c r="AM119" s="49"/>
    </row>
    <row r="120" spans="1:40" s="14" customFormat="1" ht="15.75" x14ac:dyDescent="0.25">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50" t="s">
        <v>191</v>
      </c>
      <c r="AC120" s="51"/>
      <c r="AD120" s="153"/>
      <c r="AE120" s="49"/>
      <c r="AF120" s="56">
        <v>0</v>
      </c>
      <c r="AG120" s="56">
        <v>0</v>
      </c>
      <c r="AH120" s="53"/>
      <c r="AI120" s="53"/>
      <c r="AJ120" s="53"/>
      <c r="AK120" s="53"/>
      <c r="AL120" s="53"/>
      <c r="AM120" s="49"/>
    </row>
    <row r="121" spans="1:40" s="15" customFormat="1" ht="47.25" x14ac:dyDescent="0.25">
      <c r="A121" s="21"/>
      <c r="B121" s="21"/>
      <c r="C121" s="21"/>
      <c r="D121" s="21"/>
      <c r="E121" s="21"/>
      <c r="F121" s="21"/>
      <c r="G121" s="21"/>
      <c r="H121" s="21"/>
      <c r="I121" s="21"/>
      <c r="J121" s="21"/>
      <c r="K121" s="21"/>
      <c r="L121" s="21"/>
      <c r="M121" s="21"/>
      <c r="N121" s="21"/>
      <c r="O121" s="21"/>
      <c r="P121" s="21"/>
      <c r="Q121" s="21"/>
      <c r="R121" s="21" t="s">
        <v>22</v>
      </c>
      <c r="S121" s="21" t="s">
        <v>23</v>
      </c>
      <c r="T121" s="21">
        <v>3</v>
      </c>
      <c r="U121" s="21">
        <v>0</v>
      </c>
      <c r="V121" s="21">
        <v>1</v>
      </c>
      <c r="W121" s="21">
        <v>0</v>
      </c>
      <c r="X121" s="21">
        <v>0</v>
      </c>
      <c r="Y121" s="21">
        <v>4</v>
      </c>
      <c r="Z121" s="21">
        <v>0</v>
      </c>
      <c r="AA121" s="21">
        <v>1</v>
      </c>
      <c r="AB121" s="43" t="s">
        <v>111</v>
      </c>
      <c r="AC121" s="22" t="s">
        <v>18</v>
      </c>
      <c r="AD121" s="153"/>
      <c r="AE121" s="21"/>
      <c r="AF121" s="20">
        <v>100</v>
      </c>
      <c r="AG121" s="20">
        <v>100</v>
      </c>
      <c r="AH121" s="20">
        <v>100</v>
      </c>
      <c r="AI121" s="20">
        <v>100</v>
      </c>
      <c r="AJ121" s="20">
        <v>100</v>
      </c>
      <c r="AK121" s="20">
        <v>100</v>
      </c>
      <c r="AL121" s="20">
        <v>100</v>
      </c>
      <c r="AM121" s="21">
        <v>2013</v>
      </c>
      <c r="AN121" s="8"/>
    </row>
    <row r="122" spans="1:40" s="15" customFormat="1" ht="63" x14ac:dyDescent="0.25">
      <c r="A122" s="21">
        <v>1</v>
      </c>
      <c r="B122" s="21">
        <v>0</v>
      </c>
      <c r="C122" s="21">
        <v>5</v>
      </c>
      <c r="D122" s="21">
        <v>0</v>
      </c>
      <c r="E122" s="21">
        <v>4</v>
      </c>
      <c r="F122" s="21">
        <v>0</v>
      </c>
      <c r="G122" s="21">
        <v>8</v>
      </c>
      <c r="H122" s="21" t="s">
        <v>22</v>
      </c>
      <c r="I122" s="21" t="s">
        <v>23</v>
      </c>
      <c r="J122" s="21">
        <v>3</v>
      </c>
      <c r="K122" s="21">
        <v>1</v>
      </c>
      <c r="L122" s="21">
        <v>0</v>
      </c>
      <c r="M122" s="21">
        <v>5</v>
      </c>
      <c r="N122" s="21">
        <v>0</v>
      </c>
      <c r="O122" s="21">
        <v>2</v>
      </c>
      <c r="P122" s="21">
        <v>4</v>
      </c>
      <c r="Q122" s="21">
        <v>2</v>
      </c>
      <c r="R122" s="21" t="s">
        <v>22</v>
      </c>
      <c r="S122" s="21" t="s">
        <v>23</v>
      </c>
      <c r="T122" s="21">
        <v>3</v>
      </c>
      <c r="U122" s="21">
        <v>0</v>
      </c>
      <c r="V122" s="21">
        <v>1</v>
      </c>
      <c r="W122" s="21">
        <v>0</v>
      </c>
      <c r="X122" s="21">
        <v>0</v>
      </c>
      <c r="Y122" s="21">
        <v>5</v>
      </c>
      <c r="Z122" s="21">
        <v>0</v>
      </c>
      <c r="AA122" s="21">
        <v>0</v>
      </c>
      <c r="AB122" s="62" t="s">
        <v>155</v>
      </c>
      <c r="AC122" s="22" t="s">
        <v>13</v>
      </c>
      <c r="AD122" s="153"/>
      <c r="AE122" s="21"/>
      <c r="AF122" s="60">
        <f>SUM(AF123:AF124)</f>
        <v>5071.2</v>
      </c>
      <c r="AG122" s="24">
        <v>0</v>
      </c>
      <c r="AH122" s="20"/>
      <c r="AI122" s="20"/>
      <c r="AJ122" s="20"/>
      <c r="AK122" s="20"/>
      <c r="AL122" s="20">
        <f>AF122+AG122+AH122+AI122+AJ122+AK122</f>
        <v>5071.2</v>
      </c>
      <c r="AM122" s="21">
        <v>2013</v>
      </c>
      <c r="AN122" s="8"/>
    </row>
    <row r="123" spans="1:40" s="14" customFormat="1" ht="15.75" x14ac:dyDescent="0.25">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50" t="s">
        <v>189</v>
      </c>
      <c r="AC123" s="51"/>
      <c r="AD123" s="153"/>
      <c r="AE123" s="49"/>
      <c r="AF123" s="58">
        <v>5071.2</v>
      </c>
      <c r="AG123" s="56">
        <v>0</v>
      </c>
      <c r="AH123" s="53"/>
      <c r="AI123" s="53"/>
      <c r="AJ123" s="53"/>
      <c r="AK123" s="53"/>
      <c r="AL123" s="53"/>
      <c r="AM123" s="49"/>
    </row>
    <row r="124" spans="1:40" s="14" customFormat="1" ht="15.75" x14ac:dyDescent="0.25">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50" t="s">
        <v>191</v>
      </c>
      <c r="AC124" s="51"/>
      <c r="AD124" s="153"/>
      <c r="AE124" s="49"/>
      <c r="AF124" s="56">
        <v>0</v>
      </c>
      <c r="AG124" s="56">
        <v>0</v>
      </c>
      <c r="AH124" s="53"/>
      <c r="AI124" s="53"/>
      <c r="AJ124" s="53"/>
      <c r="AK124" s="53"/>
      <c r="AL124" s="53"/>
      <c r="AM124" s="49"/>
    </row>
    <row r="125" spans="1:40" s="15" customFormat="1" ht="110.25" x14ac:dyDescent="0.25">
      <c r="A125" s="21"/>
      <c r="B125" s="21"/>
      <c r="C125" s="21"/>
      <c r="D125" s="21"/>
      <c r="E125" s="21"/>
      <c r="F125" s="21"/>
      <c r="G125" s="21"/>
      <c r="H125" s="21"/>
      <c r="I125" s="21"/>
      <c r="J125" s="21"/>
      <c r="K125" s="21"/>
      <c r="L125" s="21"/>
      <c r="M125" s="21"/>
      <c r="N125" s="21"/>
      <c r="O125" s="21"/>
      <c r="P125" s="21"/>
      <c r="Q125" s="21"/>
      <c r="R125" s="21" t="s">
        <v>22</v>
      </c>
      <c r="S125" s="21" t="s">
        <v>23</v>
      </c>
      <c r="T125" s="21">
        <v>3</v>
      </c>
      <c r="U125" s="21">
        <v>0</v>
      </c>
      <c r="V125" s="21">
        <v>1</v>
      </c>
      <c r="W125" s="21">
        <v>0</v>
      </c>
      <c r="X125" s="21">
        <v>0</v>
      </c>
      <c r="Y125" s="21">
        <v>5</v>
      </c>
      <c r="Z125" s="21">
        <v>0</v>
      </c>
      <c r="AA125" s="21">
        <v>1</v>
      </c>
      <c r="AB125" s="43" t="s">
        <v>112</v>
      </c>
      <c r="AC125" s="22" t="s">
        <v>18</v>
      </c>
      <c r="AD125" s="153"/>
      <c r="AE125" s="21"/>
      <c r="AF125" s="20">
        <v>100</v>
      </c>
      <c r="AG125" s="20">
        <v>100</v>
      </c>
      <c r="AH125" s="20">
        <v>100</v>
      </c>
      <c r="AI125" s="20">
        <v>100</v>
      </c>
      <c r="AJ125" s="20">
        <v>100</v>
      </c>
      <c r="AK125" s="20">
        <v>100</v>
      </c>
      <c r="AL125" s="20">
        <v>100</v>
      </c>
      <c r="AM125" s="21">
        <v>2013</v>
      </c>
      <c r="AN125" s="8"/>
    </row>
    <row r="126" spans="1:40" s="15" customFormat="1" ht="47.25" x14ac:dyDescent="0.25">
      <c r="A126" s="21">
        <v>1</v>
      </c>
      <c r="B126" s="21">
        <v>0</v>
      </c>
      <c r="C126" s="21">
        <v>5</v>
      </c>
      <c r="D126" s="21">
        <v>0</v>
      </c>
      <c r="E126" s="21">
        <v>4</v>
      </c>
      <c r="F126" s="21">
        <v>0</v>
      </c>
      <c r="G126" s="21">
        <v>8</v>
      </c>
      <c r="H126" s="21" t="s">
        <v>22</v>
      </c>
      <c r="I126" s="21" t="s">
        <v>23</v>
      </c>
      <c r="J126" s="21">
        <v>3</v>
      </c>
      <c r="K126" s="21">
        <v>1</v>
      </c>
      <c r="L126" s="21">
        <v>0</v>
      </c>
      <c r="M126" s="21">
        <v>6</v>
      </c>
      <c r="N126" s="21">
        <v>0</v>
      </c>
      <c r="O126" s="21">
        <v>2</v>
      </c>
      <c r="P126" s="21">
        <v>4</v>
      </c>
      <c r="Q126" s="21">
        <v>2</v>
      </c>
      <c r="R126" s="21" t="s">
        <v>22</v>
      </c>
      <c r="S126" s="21" t="s">
        <v>23</v>
      </c>
      <c r="T126" s="21">
        <v>3</v>
      </c>
      <c r="U126" s="21">
        <v>0</v>
      </c>
      <c r="V126" s="21">
        <v>1</v>
      </c>
      <c r="W126" s="21">
        <v>0</v>
      </c>
      <c r="X126" s="21">
        <v>0</v>
      </c>
      <c r="Y126" s="21">
        <v>6</v>
      </c>
      <c r="Z126" s="21">
        <v>0</v>
      </c>
      <c r="AA126" s="21">
        <v>0</v>
      </c>
      <c r="AB126" s="43" t="s">
        <v>156</v>
      </c>
      <c r="AC126" s="22" t="s">
        <v>13</v>
      </c>
      <c r="AD126" s="153"/>
      <c r="AE126" s="21"/>
      <c r="AF126" s="20">
        <f>AF127+AF128</f>
        <v>20988</v>
      </c>
      <c r="AG126" s="20">
        <f>AG127+AG128</f>
        <v>9940.6</v>
      </c>
      <c r="AH126" s="20"/>
      <c r="AI126" s="20"/>
      <c r="AJ126" s="20"/>
      <c r="AK126" s="20"/>
      <c r="AL126" s="20">
        <f>AF126+AG126+AH126+AI126+AJ126+AK126</f>
        <v>30928.6</v>
      </c>
      <c r="AM126" s="21">
        <v>2014</v>
      </c>
      <c r="AN126" s="8"/>
    </row>
    <row r="127" spans="1:40" s="14" customFormat="1" ht="15.75" x14ac:dyDescent="0.25">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50" t="s">
        <v>189</v>
      </c>
      <c r="AC127" s="51"/>
      <c r="AD127" s="153"/>
      <c r="AE127" s="49"/>
      <c r="AF127" s="56">
        <v>0</v>
      </c>
      <c r="AG127" s="56">
        <v>0</v>
      </c>
      <c r="AH127" s="53"/>
      <c r="AI127" s="53"/>
      <c r="AJ127" s="53"/>
      <c r="AK127" s="53"/>
      <c r="AL127" s="53"/>
      <c r="AM127" s="49"/>
    </row>
    <row r="128" spans="1:40" s="14" customFormat="1" ht="15.75" x14ac:dyDescent="0.25">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50" t="s">
        <v>191</v>
      </c>
      <c r="AC128" s="51"/>
      <c r="AD128" s="153"/>
      <c r="AE128" s="49"/>
      <c r="AF128" s="58">
        <f>10494*2</f>
        <v>20988</v>
      </c>
      <c r="AG128" s="58">
        <v>9940.6</v>
      </c>
      <c r="AH128" s="53"/>
      <c r="AI128" s="53"/>
      <c r="AJ128" s="53"/>
      <c r="AK128" s="53"/>
      <c r="AL128" s="53"/>
      <c r="AM128" s="49"/>
    </row>
    <row r="129" spans="1:40" s="15" customFormat="1" ht="63" x14ac:dyDescent="0.25">
      <c r="A129" s="21"/>
      <c r="B129" s="21"/>
      <c r="C129" s="21"/>
      <c r="D129" s="21"/>
      <c r="E129" s="21"/>
      <c r="F129" s="21"/>
      <c r="G129" s="21"/>
      <c r="H129" s="21"/>
      <c r="I129" s="21"/>
      <c r="J129" s="21"/>
      <c r="K129" s="21"/>
      <c r="L129" s="21"/>
      <c r="M129" s="21"/>
      <c r="N129" s="21"/>
      <c r="O129" s="21"/>
      <c r="P129" s="21"/>
      <c r="Q129" s="21"/>
      <c r="R129" s="21" t="s">
        <v>22</v>
      </c>
      <c r="S129" s="21" t="s">
        <v>23</v>
      </c>
      <c r="T129" s="21">
        <v>3</v>
      </c>
      <c r="U129" s="21">
        <v>0</v>
      </c>
      <c r="V129" s="21">
        <v>1</v>
      </c>
      <c r="W129" s="21">
        <v>0</v>
      </c>
      <c r="X129" s="21">
        <v>0</v>
      </c>
      <c r="Y129" s="21">
        <v>6</v>
      </c>
      <c r="Z129" s="21">
        <v>0</v>
      </c>
      <c r="AA129" s="21">
        <v>1</v>
      </c>
      <c r="AB129" s="43" t="s">
        <v>113</v>
      </c>
      <c r="AC129" s="22" t="s">
        <v>114</v>
      </c>
      <c r="AD129" s="153"/>
      <c r="AE129" s="21"/>
      <c r="AF129" s="20">
        <v>300000</v>
      </c>
      <c r="AG129" s="20">
        <v>500000</v>
      </c>
      <c r="AH129" s="20">
        <v>500000</v>
      </c>
      <c r="AI129" s="20">
        <v>500000</v>
      </c>
      <c r="AJ129" s="20">
        <v>500000</v>
      </c>
      <c r="AK129" s="20">
        <v>500000</v>
      </c>
      <c r="AL129" s="20">
        <v>500000</v>
      </c>
      <c r="AM129" s="21">
        <v>2014</v>
      </c>
      <c r="AN129" s="8"/>
    </row>
    <row r="130" spans="1:40" s="15" customFormat="1" ht="78.75" x14ac:dyDescent="0.25">
      <c r="A130" s="21">
        <v>1</v>
      </c>
      <c r="B130" s="21">
        <v>0</v>
      </c>
      <c r="C130" s="21">
        <v>5</v>
      </c>
      <c r="D130" s="21">
        <v>0</v>
      </c>
      <c r="E130" s="21">
        <v>4</v>
      </c>
      <c r="F130" s="21">
        <v>0</v>
      </c>
      <c r="G130" s="21">
        <v>8</v>
      </c>
      <c r="H130" s="21" t="s">
        <v>22</v>
      </c>
      <c r="I130" s="21" t="s">
        <v>23</v>
      </c>
      <c r="J130" s="21">
        <v>3</v>
      </c>
      <c r="K130" s="21">
        <v>1</v>
      </c>
      <c r="L130" s="21">
        <v>0</v>
      </c>
      <c r="M130" s="21">
        <v>7</v>
      </c>
      <c r="N130" s="21">
        <v>0</v>
      </c>
      <c r="O130" s="21">
        <v>2</v>
      </c>
      <c r="P130" s="21">
        <v>4</v>
      </c>
      <c r="Q130" s="21">
        <v>2</v>
      </c>
      <c r="R130" s="21" t="s">
        <v>22</v>
      </c>
      <c r="S130" s="21" t="s">
        <v>23</v>
      </c>
      <c r="T130" s="21">
        <v>3</v>
      </c>
      <c r="U130" s="21">
        <v>0</v>
      </c>
      <c r="V130" s="21">
        <v>1</v>
      </c>
      <c r="W130" s="21">
        <v>0</v>
      </c>
      <c r="X130" s="21">
        <v>0</v>
      </c>
      <c r="Y130" s="21">
        <v>7</v>
      </c>
      <c r="Z130" s="21">
        <v>0</v>
      </c>
      <c r="AA130" s="21">
        <v>0</v>
      </c>
      <c r="AB130" s="43" t="s">
        <v>157</v>
      </c>
      <c r="AC130" s="22" t="s">
        <v>13</v>
      </c>
      <c r="AD130" s="153"/>
      <c r="AE130" s="21"/>
      <c r="AF130" s="24">
        <v>0</v>
      </c>
      <c r="AG130" s="20">
        <f>AG131+AG132</f>
        <v>3418.8</v>
      </c>
      <c r="AH130" s="20"/>
      <c r="AI130" s="20"/>
      <c r="AJ130" s="20"/>
      <c r="AK130" s="20"/>
      <c r="AL130" s="20">
        <f>AF130+AG130+AH130+AI130+AJ130+AK130</f>
        <v>3418.8</v>
      </c>
      <c r="AM130" s="21">
        <v>2013</v>
      </c>
      <c r="AN130" s="8"/>
    </row>
    <row r="131" spans="1:40" s="14" customFormat="1" ht="15.75" x14ac:dyDescent="0.25">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50" t="s">
        <v>189</v>
      </c>
      <c r="AC131" s="51"/>
      <c r="AD131" s="153"/>
      <c r="AE131" s="49"/>
      <c r="AF131" s="56">
        <v>0</v>
      </c>
      <c r="AG131" s="81">
        <v>0</v>
      </c>
      <c r="AH131" s="53"/>
      <c r="AI131" s="53"/>
      <c r="AJ131" s="53"/>
      <c r="AK131" s="53"/>
      <c r="AL131" s="53"/>
      <c r="AM131" s="49"/>
    </row>
    <row r="132" spans="1:40" s="14" customFormat="1" ht="15.75" x14ac:dyDescent="0.25">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50" t="s">
        <v>191</v>
      </c>
      <c r="AC132" s="51"/>
      <c r="AD132" s="153"/>
      <c r="AE132" s="49"/>
      <c r="AF132" s="56">
        <v>0</v>
      </c>
      <c r="AG132" s="58">
        <v>3418.8</v>
      </c>
      <c r="AH132" s="53"/>
      <c r="AI132" s="53"/>
      <c r="AJ132" s="53"/>
      <c r="AK132" s="53"/>
      <c r="AL132" s="53"/>
      <c r="AM132" s="49"/>
    </row>
    <row r="133" spans="1:40" s="15" customFormat="1" ht="78.75" x14ac:dyDescent="0.25">
      <c r="A133" s="21"/>
      <c r="B133" s="21"/>
      <c r="C133" s="21"/>
      <c r="D133" s="21"/>
      <c r="E133" s="21"/>
      <c r="F133" s="21"/>
      <c r="G133" s="21"/>
      <c r="H133" s="21"/>
      <c r="I133" s="21"/>
      <c r="J133" s="21"/>
      <c r="K133" s="21"/>
      <c r="L133" s="21"/>
      <c r="M133" s="21"/>
      <c r="N133" s="21"/>
      <c r="O133" s="21"/>
      <c r="P133" s="21"/>
      <c r="Q133" s="21"/>
      <c r="R133" s="21" t="s">
        <v>22</v>
      </c>
      <c r="S133" s="21" t="s">
        <v>23</v>
      </c>
      <c r="T133" s="21">
        <v>3</v>
      </c>
      <c r="U133" s="21">
        <v>0</v>
      </c>
      <c r="V133" s="21">
        <v>1</v>
      </c>
      <c r="W133" s="21">
        <v>0</v>
      </c>
      <c r="X133" s="21">
        <v>0</v>
      </c>
      <c r="Y133" s="21">
        <v>7</v>
      </c>
      <c r="Z133" s="21">
        <v>0</v>
      </c>
      <c r="AA133" s="21">
        <v>1</v>
      </c>
      <c r="AB133" s="43" t="s">
        <v>176</v>
      </c>
      <c r="AC133" s="22" t="s">
        <v>51</v>
      </c>
      <c r="AD133" s="153"/>
      <c r="AE133" s="21"/>
      <c r="AF133" s="20" t="s">
        <v>52</v>
      </c>
      <c r="AG133" s="20" t="s">
        <v>52</v>
      </c>
      <c r="AH133" s="20" t="s">
        <v>52</v>
      </c>
      <c r="AI133" s="20" t="s">
        <v>52</v>
      </c>
      <c r="AJ133" s="20" t="s">
        <v>52</v>
      </c>
      <c r="AK133" s="20" t="s">
        <v>52</v>
      </c>
      <c r="AL133" s="20" t="s">
        <v>52</v>
      </c>
      <c r="AM133" s="21">
        <v>2013</v>
      </c>
      <c r="AN133" s="8"/>
    </row>
    <row r="134" spans="1:40" s="15" customFormat="1" ht="31.5" x14ac:dyDescent="0.25">
      <c r="A134" s="21">
        <v>1</v>
      </c>
      <c r="B134" s="21">
        <v>0</v>
      </c>
      <c r="C134" s="21">
        <v>5</v>
      </c>
      <c r="D134" s="21">
        <v>0</v>
      </c>
      <c r="E134" s="21">
        <v>4</v>
      </c>
      <c r="F134" s="21">
        <v>0</v>
      </c>
      <c r="G134" s="21">
        <v>8</v>
      </c>
      <c r="H134" s="21" t="s">
        <v>22</v>
      </c>
      <c r="I134" s="21" t="s">
        <v>23</v>
      </c>
      <c r="J134" s="21">
        <v>3</v>
      </c>
      <c r="K134" s="21">
        <v>1</v>
      </c>
      <c r="L134" s="21">
        <v>0</v>
      </c>
      <c r="M134" s="21">
        <v>8</v>
      </c>
      <c r="N134" s="21">
        <v>0</v>
      </c>
      <c r="O134" s="21">
        <v>2</v>
      </c>
      <c r="P134" s="21">
        <v>4</v>
      </c>
      <c r="Q134" s="21">
        <v>2</v>
      </c>
      <c r="R134" s="21" t="s">
        <v>22</v>
      </c>
      <c r="S134" s="21" t="s">
        <v>23</v>
      </c>
      <c r="T134" s="21">
        <v>3</v>
      </c>
      <c r="U134" s="21">
        <v>0</v>
      </c>
      <c r="V134" s="21">
        <v>1</v>
      </c>
      <c r="W134" s="21">
        <v>0</v>
      </c>
      <c r="X134" s="21">
        <v>0</v>
      </c>
      <c r="Y134" s="21">
        <v>8</v>
      </c>
      <c r="Z134" s="21">
        <v>0</v>
      </c>
      <c r="AA134" s="21">
        <v>0</v>
      </c>
      <c r="AB134" s="43" t="s">
        <v>158</v>
      </c>
      <c r="AC134" s="22" t="s">
        <v>13</v>
      </c>
      <c r="AD134" s="153"/>
      <c r="AE134" s="21"/>
      <c r="AF134" s="24">
        <v>0</v>
      </c>
      <c r="AG134" s="20">
        <f>AG135+AG136</f>
        <v>5586.9</v>
      </c>
      <c r="AH134" s="20"/>
      <c r="AI134" s="20"/>
      <c r="AJ134" s="20"/>
      <c r="AK134" s="20"/>
      <c r="AL134" s="20">
        <f>AF134+AG134+AH134+AI134+AJ134+AK134</f>
        <v>5586.9</v>
      </c>
      <c r="AM134" s="21">
        <v>2018</v>
      </c>
      <c r="AN134" s="8"/>
    </row>
    <row r="135" spans="1:40" s="14" customFormat="1" ht="15.75" x14ac:dyDescent="0.25">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50" t="s">
        <v>189</v>
      </c>
      <c r="AC135" s="51"/>
      <c r="AD135" s="153"/>
      <c r="AE135" s="49"/>
      <c r="AF135" s="56">
        <v>0</v>
      </c>
      <c r="AG135" s="92">
        <v>0</v>
      </c>
      <c r="AH135" s="53"/>
      <c r="AI135" s="53"/>
      <c r="AJ135" s="53"/>
      <c r="AK135" s="53"/>
      <c r="AL135" s="53"/>
      <c r="AM135" s="49"/>
    </row>
    <row r="136" spans="1:40" s="14" customFormat="1" ht="15.75" x14ac:dyDescent="0.25">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50" t="s">
        <v>191</v>
      </c>
      <c r="AC136" s="51"/>
      <c r="AD136" s="153"/>
      <c r="AE136" s="49"/>
      <c r="AF136" s="56">
        <v>0</v>
      </c>
      <c r="AG136" s="93">
        <v>5586.9</v>
      </c>
      <c r="AH136" s="53"/>
      <c r="AI136" s="53"/>
      <c r="AJ136" s="53"/>
      <c r="AK136" s="53"/>
      <c r="AL136" s="53"/>
      <c r="AM136" s="49"/>
    </row>
    <row r="137" spans="1:40" s="15" customFormat="1" ht="63" x14ac:dyDescent="0.25">
      <c r="A137" s="21"/>
      <c r="B137" s="21"/>
      <c r="C137" s="21"/>
      <c r="D137" s="21"/>
      <c r="E137" s="21"/>
      <c r="F137" s="21"/>
      <c r="G137" s="21"/>
      <c r="H137" s="21"/>
      <c r="I137" s="21"/>
      <c r="J137" s="21"/>
      <c r="K137" s="21"/>
      <c r="L137" s="21"/>
      <c r="M137" s="21"/>
      <c r="N137" s="21"/>
      <c r="O137" s="21"/>
      <c r="P137" s="21"/>
      <c r="Q137" s="21"/>
      <c r="R137" s="21" t="s">
        <v>22</v>
      </c>
      <c r="S137" s="21" t="s">
        <v>23</v>
      </c>
      <c r="T137" s="21">
        <v>3</v>
      </c>
      <c r="U137" s="21">
        <v>0</v>
      </c>
      <c r="V137" s="21">
        <v>1</v>
      </c>
      <c r="W137" s="21">
        <v>0</v>
      </c>
      <c r="X137" s="21">
        <v>0</v>
      </c>
      <c r="Y137" s="21">
        <v>8</v>
      </c>
      <c r="Z137" s="21">
        <v>0</v>
      </c>
      <c r="AA137" s="21">
        <v>1</v>
      </c>
      <c r="AB137" s="43" t="s">
        <v>117</v>
      </c>
      <c r="AC137" s="22" t="s">
        <v>18</v>
      </c>
      <c r="AD137" s="153"/>
      <c r="AE137" s="21"/>
      <c r="AF137" s="20">
        <v>18</v>
      </c>
      <c r="AG137" s="20">
        <v>24</v>
      </c>
      <c r="AH137" s="20">
        <v>42</v>
      </c>
      <c r="AI137" s="20">
        <v>63</v>
      </c>
      <c r="AJ137" s="20">
        <v>85</v>
      </c>
      <c r="AK137" s="20">
        <v>100</v>
      </c>
      <c r="AL137" s="20">
        <v>100</v>
      </c>
      <c r="AM137" s="21">
        <v>2018</v>
      </c>
      <c r="AN137" s="8"/>
    </row>
    <row r="138" spans="1:40" s="15" customFormat="1" ht="121.5" customHeight="1" x14ac:dyDescent="0.25">
      <c r="A138" s="21">
        <v>1</v>
      </c>
      <c r="B138" s="21">
        <v>0</v>
      </c>
      <c r="C138" s="21">
        <v>5</v>
      </c>
      <c r="D138" s="21">
        <v>0</v>
      </c>
      <c r="E138" s="21">
        <v>4</v>
      </c>
      <c r="F138" s="21">
        <v>0</v>
      </c>
      <c r="G138" s="21">
        <v>8</v>
      </c>
      <c r="H138" s="21" t="s">
        <v>22</v>
      </c>
      <c r="I138" s="21" t="s">
        <v>23</v>
      </c>
      <c r="J138" s="21">
        <v>3</v>
      </c>
      <c r="K138" s="21">
        <v>1</v>
      </c>
      <c r="L138" s="21">
        <v>0</v>
      </c>
      <c r="M138" s="21">
        <v>9</v>
      </c>
      <c r="N138" s="21">
        <v>0</v>
      </c>
      <c r="O138" s="21">
        <v>2</v>
      </c>
      <c r="P138" s="21">
        <v>4</v>
      </c>
      <c r="Q138" s="21">
        <v>2</v>
      </c>
      <c r="R138" s="21" t="s">
        <v>22</v>
      </c>
      <c r="S138" s="21" t="s">
        <v>23</v>
      </c>
      <c r="T138" s="21">
        <v>3</v>
      </c>
      <c r="U138" s="21">
        <v>0</v>
      </c>
      <c r="V138" s="21">
        <v>1</v>
      </c>
      <c r="W138" s="21">
        <v>0</v>
      </c>
      <c r="X138" s="21">
        <v>0</v>
      </c>
      <c r="Y138" s="21">
        <v>9</v>
      </c>
      <c r="Z138" s="21">
        <v>0</v>
      </c>
      <c r="AA138" s="21">
        <v>0</v>
      </c>
      <c r="AB138" s="43" t="s">
        <v>159</v>
      </c>
      <c r="AC138" s="22" t="s">
        <v>13</v>
      </c>
      <c r="AD138" s="153"/>
      <c r="AE138" s="21"/>
      <c r="AF138" s="20">
        <f>AF139+AF140</f>
        <v>1295.2</v>
      </c>
      <c r="AG138" s="59">
        <f>AG139+AG140</f>
        <v>4302</v>
      </c>
      <c r="AH138" s="20"/>
      <c r="AI138" s="20"/>
      <c r="AJ138" s="20"/>
      <c r="AK138" s="20"/>
      <c r="AL138" s="20">
        <f>AF138+AG138+AH138+AI138+AJ138+AK138</f>
        <v>5597.2</v>
      </c>
      <c r="AM138" s="21">
        <v>2013</v>
      </c>
      <c r="AN138" s="8"/>
    </row>
    <row r="139" spans="1:40" s="14" customFormat="1" ht="15.75" x14ac:dyDescent="0.25">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50" t="s">
        <v>189</v>
      </c>
      <c r="AC139" s="51"/>
      <c r="AD139" s="153"/>
      <c r="AE139" s="49"/>
      <c r="AF139" s="53">
        <v>1295.2</v>
      </c>
      <c r="AG139" s="56">
        <v>0</v>
      </c>
      <c r="AH139" s="53"/>
      <c r="AI139" s="53"/>
      <c r="AJ139" s="53"/>
      <c r="AK139" s="53"/>
      <c r="AL139" s="53"/>
      <c r="AM139" s="49"/>
    </row>
    <row r="140" spans="1:40" s="14" customFormat="1" ht="15.75" x14ac:dyDescent="0.25">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50" t="s">
        <v>191</v>
      </c>
      <c r="AC140" s="51"/>
      <c r="AD140" s="153"/>
      <c r="AE140" s="49"/>
      <c r="AF140" s="56">
        <v>0</v>
      </c>
      <c r="AG140" s="58">
        <v>4302</v>
      </c>
      <c r="AH140" s="53"/>
      <c r="AI140" s="53"/>
      <c r="AJ140" s="53"/>
      <c r="AK140" s="53"/>
      <c r="AL140" s="53"/>
      <c r="AM140" s="49"/>
    </row>
    <row r="141" spans="1:40" s="15" customFormat="1" ht="78.75" x14ac:dyDescent="0.25">
      <c r="A141" s="21"/>
      <c r="B141" s="21"/>
      <c r="C141" s="21"/>
      <c r="D141" s="21"/>
      <c r="E141" s="21"/>
      <c r="F141" s="21"/>
      <c r="G141" s="21"/>
      <c r="H141" s="21"/>
      <c r="I141" s="21"/>
      <c r="J141" s="21"/>
      <c r="K141" s="21"/>
      <c r="L141" s="21"/>
      <c r="M141" s="21"/>
      <c r="N141" s="21"/>
      <c r="O141" s="21"/>
      <c r="P141" s="21"/>
      <c r="Q141" s="21"/>
      <c r="R141" s="21" t="s">
        <v>22</v>
      </c>
      <c r="S141" s="21" t="s">
        <v>23</v>
      </c>
      <c r="T141" s="21">
        <v>3</v>
      </c>
      <c r="U141" s="21">
        <v>0</v>
      </c>
      <c r="V141" s="21">
        <v>1</v>
      </c>
      <c r="W141" s="21">
        <v>0</v>
      </c>
      <c r="X141" s="21">
        <v>0</v>
      </c>
      <c r="Y141" s="21">
        <v>9</v>
      </c>
      <c r="Z141" s="21">
        <v>0</v>
      </c>
      <c r="AA141" s="21">
        <v>1</v>
      </c>
      <c r="AB141" s="43" t="s">
        <v>118</v>
      </c>
      <c r="AC141" s="22" t="s">
        <v>18</v>
      </c>
      <c r="AD141" s="153"/>
      <c r="AE141" s="21"/>
      <c r="AF141" s="20">
        <v>21</v>
      </c>
      <c r="AG141" s="20">
        <v>47</v>
      </c>
      <c r="AH141" s="20">
        <v>68</v>
      </c>
      <c r="AI141" s="20">
        <v>87</v>
      </c>
      <c r="AJ141" s="20">
        <v>100</v>
      </c>
      <c r="AK141" s="20">
        <v>100</v>
      </c>
      <c r="AL141" s="20">
        <v>100</v>
      </c>
      <c r="AM141" s="21">
        <v>2017</v>
      </c>
      <c r="AN141" s="8"/>
    </row>
    <row r="142" spans="1:40" s="15" customFormat="1" ht="47.25" x14ac:dyDescent="0.25">
      <c r="A142" s="21">
        <v>1</v>
      </c>
      <c r="B142" s="21">
        <v>0</v>
      </c>
      <c r="C142" s="21">
        <v>5</v>
      </c>
      <c r="D142" s="21">
        <v>0</v>
      </c>
      <c r="E142" s="21">
        <v>4</v>
      </c>
      <c r="F142" s="21">
        <v>0</v>
      </c>
      <c r="G142" s="21">
        <v>8</v>
      </c>
      <c r="H142" s="21" t="s">
        <v>22</v>
      </c>
      <c r="I142" s="21" t="s">
        <v>23</v>
      </c>
      <c r="J142" s="21">
        <v>3</v>
      </c>
      <c r="K142" s="21">
        <v>1</v>
      </c>
      <c r="L142" s="21">
        <v>1</v>
      </c>
      <c r="M142" s="21">
        <v>8</v>
      </c>
      <c r="N142" s="21">
        <v>0</v>
      </c>
      <c r="O142" s="21">
        <v>2</v>
      </c>
      <c r="P142" s="21">
        <v>4</v>
      </c>
      <c r="Q142" s="21">
        <v>2</v>
      </c>
      <c r="R142" s="21" t="s">
        <v>22</v>
      </c>
      <c r="S142" s="21" t="s">
        <v>23</v>
      </c>
      <c r="T142" s="21">
        <v>3</v>
      </c>
      <c r="U142" s="21">
        <v>0</v>
      </c>
      <c r="V142" s="21">
        <v>1</v>
      </c>
      <c r="W142" s="21">
        <v>0</v>
      </c>
      <c r="X142" s="21">
        <v>1</v>
      </c>
      <c r="Y142" s="21">
        <v>0</v>
      </c>
      <c r="Z142" s="21">
        <v>0</v>
      </c>
      <c r="AA142" s="21">
        <v>0</v>
      </c>
      <c r="AB142" s="43" t="s">
        <v>160</v>
      </c>
      <c r="AC142" s="22" t="s">
        <v>13</v>
      </c>
      <c r="AD142" s="153"/>
      <c r="AE142" s="21"/>
      <c r="AF142" s="20">
        <f>AF143+AF144</f>
        <v>2450.1</v>
      </c>
      <c r="AG142" s="24">
        <f>AG143+AG144</f>
        <v>0</v>
      </c>
      <c r="AH142" s="20"/>
      <c r="AI142" s="20"/>
      <c r="AJ142" s="20"/>
      <c r="AK142" s="20"/>
      <c r="AL142" s="20">
        <f>AF142+AG142+AH142+AI142+AJ142+AK142</f>
        <v>2450.1</v>
      </c>
      <c r="AM142" s="21">
        <v>2013</v>
      </c>
      <c r="AN142" s="8"/>
    </row>
    <row r="143" spans="1:40" s="14" customFormat="1" ht="15.75" x14ac:dyDescent="0.25">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50" t="s">
        <v>189</v>
      </c>
      <c r="AC143" s="51"/>
      <c r="AD143" s="153"/>
      <c r="AE143" s="49"/>
      <c r="AF143" s="56">
        <v>0</v>
      </c>
      <c r="AG143" s="56">
        <v>0</v>
      </c>
      <c r="AH143" s="53"/>
      <c r="AI143" s="53"/>
      <c r="AJ143" s="53"/>
      <c r="AK143" s="53"/>
      <c r="AL143" s="53"/>
      <c r="AM143" s="49"/>
    </row>
    <row r="144" spans="1:40" s="14" customFormat="1" ht="15.75" x14ac:dyDescent="0.25">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50" t="s">
        <v>191</v>
      </c>
      <c r="AC144" s="51"/>
      <c r="AD144" s="153"/>
      <c r="AE144" s="49"/>
      <c r="AF144" s="58">
        <v>2450.1</v>
      </c>
      <c r="AG144" s="56">
        <v>0</v>
      </c>
      <c r="AH144" s="53"/>
      <c r="AI144" s="53"/>
      <c r="AJ144" s="53"/>
      <c r="AK144" s="53"/>
      <c r="AL144" s="53"/>
      <c r="AM144" s="49"/>
    </row>
    <row r="145" spans="1:40" s="15" customFormat="1" ht="63" x14ac:dyDescent="0.25">
      <c r="A145" s="21"/>
      <c r="B145" s="21"/>
      <c r="C145" s="21"/>
      <c r="D145" s="21"/>
      <c r="E145" s="21"/>
      <c r="F145" s="21"/>
      <c r="G145" s="21"/>
      <c r="H145" s="21"/>
      <c r="I145" s="21"/>
      <c r="J145" s="21"/>
      <c r="K145" s="21"/>
      <c r="L145" s="21"/>
      <c r="M145" s="21"/>
      <c r="N145" s="21"/>
      <c r="O145" s="21"/>
      <c r="P145" s="21"/>
      <c r="Q145" s="21"/>
      <c r="R145" s="21" t="s">
        <v>22</v>
      </c>
      <c r="S145" s="21" t="s">
        <v>23</v>
      </c>
      <c r="T145" s="21">
        <v>3</v>
      </c>
      <c r="U145" s="21">
        <v>0</v>
      </c>
      <c r="V145" s="21">
        <v>1</v>
      </c>
      <c r="W145" s="21">
        <v>0</v>
      </c>
      <c r="X145" s="21">
        <v>1</v>
      </c>
      <c r="Y145" s="21">
        <v>0</v>
      </c>
      <c r="Z145" s="21">
        <v>0</v>
      </c>
      <c r="AA145" s="21">
        <v>1</v>
      </c>
      <c r="AB145" s="43" t="s">
        <v>133</v>
      </c>
      <c r="AC145" s="22" t="s">
        <v>18</v>
      </c>
      <c r="AD145" s="153"/>
      <c r="AE145" s="21"/>
      <c r="AF145" s="20">
        <v>73</v>
      </c>
      <c r="AG145" s="20">
        <v>100</v>
      </c>
      <c r="AH145" s="20">
        <v>100</v>
      </c>
      <c r="AI145" s="20">
        <v>100</v>
      </c>
      <c r="AJ145" s="20">
        <v>100</v>
      </c>
      <c r="AK145" s="20">
        <v>100</v>
      </c>
      <c r="AL145" s="20">
        <v>100</v>
      </c>
      <c r="AM145" s="21">
        <v>2014</v>
      </c>
      <c r="AN145" s="8"/>
    </row>
    <row r="146" spans="1:40" s="15" customFormat="1" ht="47.25" x14ac:dyDescent="0.25">
      <c r="A146" s="21">
        <v>1</v>
      </c>
      <c r="B146" s="21">
        <v>0</v>
      </c>
      <c r="C146" s="21">
        <v>5</v>
      </c>
      <c r="D146" s="21">
        <v>0</v>
      </c>
      <c r="E146" s="21">
        <v>4</v>
      </c>
      <c r="F146" s="21">
        <v>0</v>
      </c>
      <c r="G146" s="21">
        <v>8</v>
      </c>
      <c r="H146" s="21" t="s">
        <v>22</v>
      </c>
      <c r="I146" s="21" t="s">
        <v>23</v>
      </c>
      <c r="J146" s="21">
        <v>3</v>
      </c>
      <c r="K146" s="21">
        <v>1</v>
      </c>
      <c r="L146" s="21">
        <v>1</v>
      </c>
      <c r="M146" s="21">
        <v>1</v>
      </c>
      <c r="N146" s="21">
        <v>0</v>
      </c>
      <c r="O146" s="21">
        <v>2</v>
      </c>
      <c r="P146" s="21">
        <v>4</v>
      </c>
      <c r="Q146" s="21">
        <v>2</v>
      </c>
      <c r="R146" s="21" t="s">
        <v>22</v>
      </c>
      <c r="S146" s="21" t="s">
        <v>23</v>
      </c>
      <c r="T146" s="21">
        <v>3</v>
      </c>
      <c r="U146" s="21">
        <v>0</v>
      </c>
      <c r="V146" s="21">
        <v>1</v>
      </c>
      <c r="W146" s="21">
        <v>0</v>
      </c>
      <c r="X146" s="21">
        <v>1</v>
      </c>
      <c r="Y146" s="21">
        <v>1</v>
      </c>
      <c r="Z146" s="21">
        <v>0</v>
      </c>
      <c r="AA146" s="21">
        <v>0</v>
      </c>
      <c r="AB146" s="43" t="s">
        <v>161</v>
      </c>
      <c r="AC146" s="22" t="s">
        <v>13</v>
      </c>
      <c r="AD146" s="153"/>
      <c r="AE146" s="21"/>
      <c r="AF146" s="20">
        <f>AF147+AF148</f>
        <v>2450.1</v>
      </c>
      <c r="AG146" s="24">
        <v>0</v>
      </c>
      <c r="AH146" s="20"/>
      <c r="AI146" s="20"/>
      <c r="AJ146" s="20"/>
      <c r="AK146" s="20"/>
      <c r="AL146" s="20">
        <f>AF146+AG146+AH146+AI146+AJ146+AK146</f>
        <v>2450.1</v>
      </c>
      <c r="AM146" s="21">
        <v>2013</v>
      </c>
      <c r="AN146" s="8"/>
    </row>
    <row r="147" spans="1:40" s="14" customFormat="1" ht="15.75" x14ac:dyDescent="0.25">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50" t="s">
        <v>189</v>
      </c>
      <c r="AC147" s="51"/>
      <c r="AD147" s="153"/>
      <c r="AE147" s="49"/>
      <c r="AF147" s="56">
        <v>0</v>
      </c>
      <c r="AG147" s="56">
        <v>0</v>
      </c>
      <c r="AH147" s="53"/>
      <c r="AI147" s="53"/>
      <c r="AJ147" s="53"/>
      <c r="AK147" s="53"/>
      <c r="AL147" s="53"/>
      <c r="AM147" s="49"/>
    </row>
    <row r="148" spans="1:40" s="14" customFormat="1" ht="15.75" x14ac:dyDescent="0.25">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50" t="s">
        <v>191</v>
      </c>
      <c r="AC148" s="51"/>
      <c r="AD148" s="153"/>
      <c r="AE148" s="49"/>
      <c r="AF148" s="58">
        <v>2450.1</v>
      </c>
      <c r="AG148" s="56">
        <v>0</v>
      </c>
      <c r="AH148" s="53"/>
      <c r="AI148" s="53"/>
      <c r="AJ148" s="53"/>
      <c r="AK148" s="53"/>
      <c r="AL148" s="53"/>
      <c r="AM148" s="49"/>
    </row>
    <row r="149" spans="1:40" s="15" customFormat="1" ht="63" x14ac:dyDescent="0.25">
      <c r="A149" s="21"/>
      <c r="B149" s="21"/>
      <c r="C149" s="21"/>
      <c r="D149" s="21"/>
      <c r="E149" s="21"/>
      <c r="F149" s="21"/>
      <c r="G149" s="21"/>
      <c r="H149" s="21"/>
      <c r="I149" s="21"/>
      <c r="J149" s="21"/>
      <c r="K149" s="21"/>
      <c r="L149" s="21"/>
      <c r="M149" s="21"/>
      <c r="N149" s="21"/>
      <c r="O149" s="21"/>
      <c r="P149" s="21"/>
      <c r="Q149" s="21"/>
      <c r="R149" s="21" t="s">
        <v>22</v>
      </c>
      <c r="S149" s="21" t="s">
        <v>23</v>
      </c>
      <c r="T149" s="21">
        <v>3</v>
      </c>
      <c r="U149" s="21">
        <v>0</v>
      </c>
      <c r="V149" s="21">
        <v>1</v>
      </c>
      <c r="W149" s="21">
        <v>0</v>
      </c>
      <c r="X149" s="21">
        <v>1</v>
      </c>
      <c r="Y149" s="21">
        <v>1</v>
      </c>
      <c r="Z149" s="21">
        <v>0</v>
      </c>
      <c r="AA149" s="21">
        <v>1</v>
      </c>
      <c r="AB149" s="43" t="s">
        <v>142</v>
      </c>
      <c r="AC149" s="22" t="s">
        <v>18</v>
      </c>
      <c r="AD149" s="153"/>
      <c r="AE149" s="21"/>
      <c r="AF149" s="20">
        <v>60</v>
      </c>
      <c r="AG149" s="20">
        <v>100</v>
      </c>
      <c r="AH149" s="20">
        <v>100</v>
      </c>
      <c r="AI149" s="20">
        <v>100</v>
      </c>
      <c r="AJ149" s="20">
        <v>100</v>
      </c>
      <c r="AK149" s="20">
        <v>100</v>
      </c>
      <c r="AL149" s="20">
        <v>100</v>
      </c>
      <c r="AM149" s="21">
        <v>2014</v>
      </c>
      <c r="AN149" s="8"/>
    </row>
    <row r="150" spans="1:40" s="15" customFormat="1" ht="47.25" x14ac:dyDescent="0.25">
      <c r="A150" s="21">
        <v>1</v>
      </c>
      <c r="B150" s="21">
        <v>0</v>
      </c>
      <c r="C150" s="21">
        <v>5</v>
      </c>
      <c r="D150" s="21">
        <v>0</v>
      </c>
      <c r="E150" s="21">
        <v>4</v>
      </c>
      <c r="F150" s="21">
        <v>0</v>
      </c>
      <c r="G150" s="21">
        <v>8</v>
      </c>
      <c r="H150" s="21" t="s">
        <v>22</v>
      </c>
      <c r="I150" s="21" t="s">
        <v>23</v>
      </c>
      <c r="J150" s="21">
        <v>3</v>
      </c>
      <c r="K150" s="21">
        <v>1</v>
      </c>
      <c r="L150" s="21">
        <v>1</v>
      </c>
      <c r="M150" s="21">
        <v>2</v>
      </c>
      <c r="N150" s="21">
        <v>0</v>
      </c>
      <c r="O150" s="21">
        <v>2</v>
      </c>
      <c r="P150" s="21">
        <v>4</v>
      </c>
      <c r="Q150" s="21">
        <v>2</v>
      </c>
      <c r="R150" s="21" t="s">
        <v>22</v>
      </c>
      <c r="S150" s="21" t="s">
        <v>23</v>
      </c>
      <c r="T150" s="21">
        <v>3</v>
      </c>
      <c r="U150" s="21">
        <v>0</v>
      </c>
      <c r="V150" s="21">
        <v>1</v>
      </c>
      <c r="W150" s="21">
        <v>0</v>
      </c>
      <c r="X150" s="21">
        <v>1</v>
      </c>
      <c r="Y150" s="21">
        <v>2</v>
      </c>
      <c r="Z150" s="21">
        <v>0</v>
      </c>
      <c r="AA150" s="21">
        <v>0</v>
      </c>
      <c r="AB150" s="43" t="s">
        <v>162</v>
      </c>
      <c r="AC150" s="22" t="s">
        <v>13</v>
      </c>
      <c r="AD150" s="153"/>
      <c r="AE150" s="21"/>
      <c r="AF150" s="20">
        <f>AF151+AF152</f>
        <v>5980.1</v>
      </c>
      <c r="AG150" s="20">
        <f>AG151+AG152</f>
        <v>6824.9</v>
      </c>
      <c r="AH150" s="20"/>
      <c r="AI150" s="20"/>
      <c r="AJ150" s="20"/>
      <c r="AK150" s="20"/>
      <c r="AL150" s="20">
        <f>AF150+AG150+AH150+AI150+AJ150+AK150</f>
        <v>12805</v>
      </c>
      <c r="AM150" s="21">
        <v>2018</v>
      </c>
      <c r="AN150" s="47">
        <f>(AF150+AG150)</f>
        <v>12805</v>
      </c>
    </row>
    <row r="151" spans="1:40" s="14" customFormat="1" ht="15.75" x14ac:dyDescent="0.25">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50" t="s">
        <v>189</v>
      </c>
      <c r="AC151" s="51"/>
      <c r="AD151" s="153"/>
      <c r="AE151" s="49"/>
      <c r="AF151" s="53">
        <v>0</v>
      </c>
      <c r="AG151" s="53">
        <v>0</v>
      </c>
      <c r="AH151" s="53"/>
      <c r="AI151" s="53"/>
      <c r="AJ151" s="53"/>
      <c r="AK151" s="53"/>
      <c r="AL151" s="53"/>
      <c r="AM151" s="49"/>
      <c r="AN151" s="57"/>
    </row>
    <row r="152" spans="1:40" s="14" customFormat="1" ht="15.75" x14ac:dyDescent="0.25">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50" t="s">
        <v>191</v>
      </c>
      <c r="AC152" s="51"/>
      <c r="AD152" s="153"/>
      <c r="AE152" s="49"/>
      <c r="AF152" s="58">
        <v>5980.1</v>
      </c>
      <c r="AG152" s="58">
        <v>6824.9</v>
      </c>
      <c r="AH152" s="53"/>
      <c r="AI152" s="53"/>
      <c r="AJ152" s="53"/>
      <c r="AK152" s="53"/>
      <c r="AL152" s="53"/>
      <c r="AM152" s="49"/>
      <c r="AN152" s="57"/>
    </row>
    <row r="153" spans="1:40" s="15" customFormat="1" ht="31.5" x14ac:dyDescent="0.25">
      <c r="A153" s="21"/>
      <c r="B153" s="21"/>
      <c r="C153" s="21"/>
      <c r="D153" s="21"/>
      <c r="E153" s="21"/>
      <c r="F153" s="21"/>
      <c r="G153" s="21"/>
      <c r="H153" s="21"/>
      <c r="I153" s="21"/>
      <c r="J153" s="21"/>
      <c r="K153" s="21"/>
      <c r="L153" s="21"/>
      <c r="M153" s="21"/>
      <c r="N153" s="21"/>
      <c r="O153" s="21"/>
      <c r="P153" s="21"/>
      <c r="Q153" s="21"/>
      <c r="R153" s="21" t="s">
        <v>22</v>
      </c>
      <c r="S153" s="21" t="s">
        <v>23</v>
      </c>
      <c r="T153" s="21">
        <v>3</v>
      </c>
      <c r="U153" s="21">
        <v>0</v>
      </c>
      <c r="V153" s="21">
        <v>1</v>
      </c>
      <c r="W153" s="21">
        <v>0</v>
      </c>
      <c r="X153" s="21">
        <v>1</v>
      </c>
      <c r="Y153" s="21">
        <v>2</v>
      </c>
      <c r="Z153" s="21">
        <v>0</v>
      </c>
      <c r="AA153" s="21">
        <v>1</v>
      </c>
      <c r="AB153" s="43" t="s">
        <v>116</v>
      </c>
      <c r="AC153" s="22" t="s">
        <v>18</v>
      </c>
      <c r="AD153" s="153"/>
      <c r="AE153" s="21"/>
      <c r="AF153" s="20">
        <v>16.399999999999999</v>
      </c>
      <c r="AG153" s="20">
        <v>34.4</v>
      </c>
      <c r="AH153" s="20">
        <v>34.4</v>
      </c>
      <c r="AI153" s="20">
        <v>34.4</v>
      </c>
      <c r="AJ153" s="20">
        <v>34.4</v>
      </c>
      <c r="AK153" s="20">
        <v>34.4</v>
      </c>
      <c r="AL153" s="20">
        <v>34.4</v>
      </c>
      <c r="AM153" s="21">
        <v>2014</v>
      </c>
      <c r="AN153" s="8"/>
    </row>
    <row r="154" spans="1:40" s="15" customFormat="1" ht="78.75" x14ac:dyDescent="0.25">
      <c r="A154" s="21">
        <v>1</v>
      </c>
      <c r="B154" s="21">
        <v>0</v>
      </c>
      <c r="C154" s="21">
        <v>5</v>
      </c>
      <c r="D154" s="21">
        <v>0</v>
      </c>
      <c r="E154" s="21">
        <v>4</v>
      </c>
      <c r="F154" s="21">
        <v>0</v>
      </c>
      <c r="G154" s="21">
        <v>8</v>
      </c>
      <c r="H154" s="21" t="s">
        <v>22</v>
      </c>
      <c r="I154" s="21" t="s">
        <v>23</v>
      </c>
      <c r="J154" s="21">
        <v>3</v>
      </c>
      <c r="K154" s="21">
        <v>1</v>
      </c>
      <c r="L154" s="21">
        <v>1</v>
      </c>
      <c r="M154" s="21">
        <v>3</v>
      </c>
      <c r="N154" s="21">
        <v>0</v>
      </c>
      <c r="O154" s="21">
        <v>2</v>
      </c>
      <c r="P154" s="21">
        <v>4</v>
      </c>
      <c r="Q154" s="21">
        <v>2</v>
      </c>
      <c r="R154" s="21" t="s">
        <v>22</v>
      </c>
      <c r="S154" s="21" t="s">
        <v>23</v>
      </c>
      <c r="T154" s="21">
        <v>3</v>
      </c>
      <c r="U154" s="21">
        <v>0</v>
      </c>
      <c r="V154" s="21">
        <v>1</v>
      </c>
      <c r="W154" s="21">
        <v>0</v>
      </c>
      <c r="X154" s="21">
        <v>1</v>
      </c>
      <c r="Y154" s="21">
        <v>3</v>
      </c>
      <c r="Z154" s="21">
        <v>0</v>
      </c>
      <c r="AA154" s="21">
        <v>0</v>
      </c>
      <c r="AB154" s="62" t="s">
        <v>163</v>
      </c>
      <c r="AC154" s="22" t="s">
        <v>13</v>
      </c>
      <c r="AD154" s="153"/>
      <c r="AE154" s="21"/>
      <c r="AF154" s="24">
        <v>0</v>
      </c>
      <c r="AG154" s="60">
        <f>AG155+AG156</f>
        <v>10610.6</v>
      </c>
      <c r="AH154" s="20"/>
      <c r="AI154" s="20"/>
      <c r="AJ154" s="20"/>
      <c r="AK154" s="20"/>
      <c r="AL154" s="20">
        <f>AF154+AG154+AH154+AI154+AJ154+AK154</f>
        <v>10610.6</v>
      </c>
      <c r="AM154" s="21">
        <v>2014</v>
      </c>
      <c r="AN154" s="8"/>
    </row>
    <row r="155" spans="1:40" s="14" customFormat="1" ht="15.75" x14ac:dyDescent="0.25">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50" t="s">
        <v>189</v>
      </c>
      <c r="AC155" s="51"/>
      <c r="AD155" s="153"/>
      <c r="AE155" s="49"/>
      <c r="AF155" s="56">
        <v>0</v>
      </c>
      <c r="AG155" s="58">
        <v>10610.6</v>
      </c>
      <c r="AH155" s="53"/>
      <c r="AI155" s="53"/>
      <c r="AJ155" s="53"/>
      <c r="AK155" s="53"/>
      <c r="AL155" s="53"/>
      <c r="AM155" s="49"/>
    </row>
    <row r="156" spans="1:40" s="14" customFormat="1" ht="15.75" x14ac:dyDescent="0.25">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50" t="s">
        <v>191</v>
      </c>
      <c r="AC156" s="51"/>
      <c r="AD156" s="153"/>
      <c r="AE156" s="49"/>
      <c r="AF156" s="56">
        <v>0</v>
      </c>
      <c r="AG156" s="56">
        <v>0</v>
      </c>
      <c r="AH156" s="53"/>
      <c r="AI156" s="53"/>
      <c r="AJ156" s="53"/>
      <c r="AK156" s="53"/>
      <c r="AL156" s="53"/>
      <c r="AM156" s="49"/>
    </row>
    <row r="157" spans="1:40" s="15" customFormat="1" ht="78.75" x14ac:dyDescent="0.25">
      <c r="A157" s="21"/>
      <c r="B157" s="21"/>
      <c r="C157" s="21"/>
      <c r="D157" s="21"/>
      <c r="E157" s="21"/>
      <c r="F157" s="21"/>
      <c r="G157" s="21"/>
      <c r="H157" s="21"/>
      <c r="I157" s="21"/>
      <c r="J157" s="21"/>
      <c r="K157" s="21"/>
      <c r="L157" s="21"/>
      <c r="M157" s="21"/>
      <c r="N157" s="21"/>
      <c r="O157" s="21"/>
      <c r="P157" s="21"/>
      <c r="Q157" s="21"/>
      <c r="R157" s="21" t="s">
        <v>22</v>
      </c>
      <c r="S157" s="21" t="s">
        <v>23</v>
      </c>
      <c r="T157" s="21">
        <v>3</v>
      </c>
      <c r="U157" s="21">
        <v>0</v>
      </c>
      <c r="V157" s="21">
        <v>1</v>
      </c>
      <c r="W157" s="21">
        <v>0</v>
      </c>
      <c r="X157" s="21">
        <v>1</v>
      </c>
      <c r="Y157" s="21">
        <v>3</v>
      </c>
      <c r="Z157" s="21">
        <v>0</v>
      </c>
      <c r="AA157" s="21">
        <v>1</v>
      </c>
      <c r="AB157" s="43" t="s">
        <v>177</v>
      </c>
      <c r="AC157" s="22" t="s">
        <v>51</v>
      </c>
      <c r="AD157" s="153"/>
      <c r="AE157" s="21"/>
      <c r="AF157" s="20" t="s">
        <v>131</v>
      </c>
      <c r="AG157" s="20" t="s">
        <v>52</v>
      </c>
      <c r="AH157" s="20" t="s">
        <v>52</v>
      </c>
      <c r="AI157" s="20" t="s">
        <v>52</v>
      </c>
      <c r="AJ157" s="20" t="s">
        <v>52</v>
      </c>
      <c r="AK157" s="20" t="s">
        <v>52</v>
      </c>
      <c r="AL157" s="20" t="s">
        <v>52</v>
      </c>
      <c r="AM157" s="21">
        <v>2014</v>
      </c>
      <c r="AN157" s="8"/>
    </row>
    <row r="158" spans="1:40" s="15" customFormat="1" ht="47.25" x14ac:dyDescent="0.25">
      <c r="A158" s="21">
        <v>1</v>
      </c>
      <c r="B158" s="21">
        <v>0</v>
      </c>
      <c r="C158" s="21">
        <v>5</v>
      </c>
      <c r="D158" s="21">
        <v>0</v>
      </c>
      <c r="E158" s="21">
        <v>4</v>
      </c>
      <c r="F158" s="21">
        <v>0</v>
      </c>
      <c r="G158" s="21">
        <v>8</v>
      </c>
      <c r="H158" s="21" t="s">
        <v>22</v>
      </c>
      <c r="I158" s="21" t="s">
        <v>23</v>
      </c>
      <c r="J158" s="21">
        <v>3</v>
      </c>
      <c r="K158" s="21">
        <v>1</v>
      </c>
      <c r="L158" s="21">
        <v>1</v>
      </c>
      <c r="M158" s="21">
        <v>4</v>
      </c>
      <c r="N158" s="21">
        <v>0</v>
      </c>
      <c r="O158" s="21">
        <v>2</v>
      </c>
      <c r="P158" s="21">
        <v>4</v>
      </c>
      <c r="Q158" s="21">
        <v>2</v>
      </c>
      <c r="R158" s="21" t="s">
        <v>22</v>
      </c>
      <c r="S158" s="21" t="s">
        <v>23</v>
      </c>
      <c r="T158" s="21">
        <v>3</v>
      </c>
      <c r="U158" s="21">
        <v>0</v>
      </c>
      <c r="V158" s="21">
        <v>1</v>
      </c>
      <c r="W158" s="21">
        <v>0</v>
      </c>
      <c r="X158" s="21">
        <v>1</v>
      </c>
      <c r="Y158" s="21">
        <v>4</v>
      </c>
      <c r="Z158" s="21">
        <v>0</v>
      </c>
      <c r="AA158" s="21">
        <v>0</v>
      </c>
      <c r="AB158" s="62" t="s">
        <v>164</v>
      </c>
      <c r="AC158" s="22" t="s">
        <v>13</v>
      </c>
      <c r="AD158" s="153"/>
      <c r="AE158" s="21"/>
      <c r="AF158" s="24">
        <v>0</v>
      </c>
      <c r="AG158" s="60">
        <f>AG159+AG160</f>
        <v>3590.5</v>
      </c>
      <c r="AH158" s="20"/>
      <c r="AI158" s="20"/>
      <c r="AJ158" s="20"/>
      <c r="AK158" s="20"/>
      <c r="AL158" s="20">
        <f>AF158+AG158+AH158+AI158+AJ158+AK158</f>
        <v>3590.5</v>
      </c>
      <c r="AM158" s="21">
        <v>2014</v>
      </c>
      <c r="AN158" s="8"/>
    </row>
    <row r="159" spans="1:40" s="14" customFormat="1" ht="15.75" x14ac:dyDescent="0.25">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50" t="s">
        <v>189</v>
      </c>
      <c r="AC159" s="51"/>
      <c r="AD159" s="153"/>
      <c r="AE159" s="49"/>
      <c r="AF159" s="56">
        <v>0</v>
      </c>
      <c r="AG159" s="58">
        <v>3590.5</v>
      </c>
      <c r="AH159" s="53"/>
      <c r="AI159" s="53"/>
      <c r="AJ159" s="53"/>
      <c r="AK159" s="53"/>
      <c r="AL159" s="53"/>
      <c r="AM159" s="49"/>
    </row>
    <row r="160" spans="1:40" s="14" customFormat="1" ht="15.75" x14ac:dyDescent="0.25">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50" t="s">
        <v>191</v>
      </c>
      <c r="AC160" s="51"/>
      <c r="AD160" s="153"/>
      <c r="AE160" s="49"/>
      <c r="AF160" s="56">
        <v>0</v>
      </c>
      <c r="AG160" s="56">
        <v>0</v>
      </c>
      <c r="AH160" s="53"/>
      <c r="AI160" s="53"/>
      <c r="AJ160" s="53"/>
      <c r="AK160" s="53"/>
      <c r="AL160" s="53"/>
      <c r="AM160" s="49"/>
    </row>
    <row r="161" spans="1:40" s="15" customFormat="1" ht="78.75" x14ac:dyDescent="0.25">
      <c r="A161" s="21"/>
      <c r="B161" s="21"/>
      <c r="C161" s="21"/>
      <c r="D161" s="21"/>
      <c r="E161" s="21"/>
      <c r="F161" s="21"/>
      <c r="G161" s="21"/>
      <c r="H161" s="21"/>
      <c r="I161" s="21"/>
      <c r="J161" s="21"/>
      <c r="K161" s="21"/>
      <c r="L161" s="21"/>
      <c r="M161" s="21"/>
      <c r="N161" s="21"/>
      <c r="O161" s="21"/>
      <c r="P161" s="21"/>
      <c r="Q161" s="21"/>
      <c r="R161" s="21" t="s">
        <v>22</v>
      </c>
      <c r="S161" s="21" t="s">
        <v>23</v>
      </c>
      <c r="T161" s="21">
        <v>3</v>
      </c>
      <c r="U161" s="21">
        <v>0</v>
      </c>
      <c r="V161" s="21">
        <v>1</v>
      </c>
      <c r="W161" s="21">
        <v>0</v>
      </c>
      <c r="X161" s="21">
        <v>1</v>
      </c>
      <c r="Y161" s="21">
        <v>4</v>
      </c>
      <c r="Z161" s="21">
        <v>0</v>
      </c>
      <c r="AA161" s="21">
        <v>1</v>
      </c>
      <c r="AB161" s="43" t="s">
        <v>152</v>
      </c>
      <c r="AC161" s="22" t="s">
        <v>18</v>
      </c>
      <c r="AD161" s="153"/>
      <c r="AE161" s="21"/>
      <c r="AF161" s="20">
        <v>14.3</v>
      </c>
      <c r="AG161" s="20">
        <v>24.8</v>
      </c>
      <c r="AH161" s="20">
        <v>34.1</v>
      </c>
      <c r="AI161" s="20">
        <v>56.3</v>
      </c>
      <c r="AJ161" s="20">
        <v>82.4</v>
      </c>
      <c r="AK161" s="20">
        <v>100</v>
      </c>
      <c r="AL161" s="20">
        <v>100</v>
      </c>
      <c r="AM161" s="21">
        <v>2018</v>
      </c>
      <c r="AN161" s="8"/>
    </row>
    <row r="162" spans="1:40" s="15" customFormat="1" ht="31.5" x14ac:dyDescent="0.25">
      <c r="A162" s="21">
        <v>1</v>
      </c>
      <c r="B162" s="21">
        <v>0</v>
      </c>
      <c r="C162" s="21">
        <v>5</v>
      </c>
      <c r="D162" s="21">
        <v>0</v>
      </c>
      <c r="E162" s="21">
        <v>4</v>
      </c>
      <c r="F162" s="21">
        <v>0</v>
      </c>
      <c r="G162" s="21">
        <v>8</v>
      </c>
      <c r="H162" s="21" t="s">
        <v>22</v>
      </c>
      <c r="I162" s="21" t="s">
        <v>23</v>
      </c>
      <c r="J162" s="21">
        <v>3</v>
      </c>
      <c r="K162" s="21">
        <v>1</v>
      </c>
      <c r="L162" s="21">
        <v>1</v>
      </c>
      <c r="M162" s="21">
        <v>5</v>
      </c>
      <c r="N162" s="21">
        <v>0</v>
      </c>
      <c r="O162" s="21">
        <v>2</v>
      </c>
      <c r="P162" s="21">
        <v>4</v>
      </c>
      <c r="Q162" s="21">
        <v>2</v>
      </c>
      <c r="R162" s="21" t="s">
        <v>22</v>
      </c>
      <c r="S162" s="21" t="s">
        <v>23</v>
      </c>
      <c r="T162" s="21">
        <v>3</v>
      </c>
      <c r="U162" s="21">
        <v>0</v>
      </c>
      <c r="V162" s="21">
        <v>1</v>
      </c>
      <c r="W162" s="21">
        <v>0</v>
      </c>
      <c r="X162" s="21">
        <v>1</v>
      </c>
      <c r="Y162" s="21">
        <v>5</v>
      </c>
      <c r="Z162" s="21">
        <v>0</v>
      </c>
      <c r="AA162" s="21">
        <v>0</v>
      </c>
      <c r="AB162" s="43" t="s">
        <v>165</v>
      </c>
      <c r="AC162" s="22" t="s">
        <v>13</v>
      </c>
      <c r="AD162" s="153"/>
      <c r="AE162" s="21"/>
      <c r="AF162" s="20"/>
      <c r="AG162" s="20">
        <f>AG163+AG164</f>
        <v>1882.3</v>
      </c>
      <c r="AH162" s="20"/>
      <c r="AI162" s="20"/>
      <c r="AJ162" s="20"/>
      <c r="AK162" s="20"/>
      <c r="AL162" s="20">
        <f>AF162+AG162+AH162+AI162+AJ162+AK162</f>
        <v>1882.3</v>
      </c>
      <c r="AM162" s="21">
        <v>2014</v>
      </c>
      <c r="AN162" s="8"/>
    </row>
    <row r="163" spans="1:40" s="14" customFormat="1" ht="15.75" x14ac:dyDescent="0.25">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50" t="s">
        <v>189</v>
      </c>
      <c r="AC163" s="51"/>
      <c r="AD163" s="153"/>
      <c r="AE163" s="49"/>
      <c r="AF163" s="56">
        <v>0</v>
      </c>
      <c r="AG163" s="56">
        <v>0</v>
      </c>
      <c r="AH163" s="53"/>
      <c r="AI163" s="53"/>
      <c r="AJ163" s="53"/>
      <c r="AK163" s="53"/>
      <c r="AL163" s="53"/>
      <c r="AM163" s="49"/>
    </row>
    <row r="164" spans="1:40" s="14" customFormat="1" ht="15.75" x14ac:dyDescent="0.25">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50" t="s">
        <v>191</v>
      </c>
      <c r="AC164" s="51"/>
      <c r="AD164" s="153"/>
      <c r="AE164" s="49"/>
      <c r="AF164" s="56">
        <v>0</v>
      </c>
      <c r="AG164" s="58">
        <f>1656.1+226.2</f>
        <v>1882.3</v>
      </c>
      <c r="AH164" s="53"/>
      <c r="AI164" s="53"/>
      <c r="AJ164" s="53"/>
      <c r="AK164" s="53"/>
      <c r="AL164" s="53"/>
      <c r="AM164" s="49"/>
    </row>
    <row r="165" spans="1:40" s="15" customFormat="1" ht="47.25" x14ac:dyDescent="0.25">
      <c r="A165" s="21"/>
      <c r="B165" s="21"/>
      <c r="C165" s="21"/>
      <c r="D165" s="21"/>
      <c r="E165" s="21"/>
      <c r="F165" s="21"/>
      <c r="G165" s="21"/>
      <c r="H165" s="21"/>
      <c r="I165" s="21"/>
      <c r="J165" s="21"/>
      <c r="K165" s="21"/>
      <c r="L165" s="21"/>
      <c r="M165" s="21"/>
      <c r="N165" s="21"/>
      <c r="O165" s="21"/>
      <c r="P165" s="21"/>
      <c r="Q165" s="21"/>
      <c r="R165" s="21" t="s">
        <v>22</v>
      </c>
      <c r="S165" s="21" t="s">
        <v>23</v>
      </c>
      <c r="T165" s="21">
        <v>3</v>
      </c>
      <c r="U165" s="21">
        <v>0</v>
      </c>
      <c r="V165" s="21">
        <v>1</v>
      </c>
      <c r="W165" s="21">
        <v>0</v>
      </c>
      <c r="X165" s="21">
        <v>1</v>
      </c>
      <c r="Y165" s="21">
        <v>5</v>
      </c>
      <c r="Z165" s="21">
        <v>0</v>
      </c>
      <c r="AA165" s="21">
        <v>1</v>
      </c>
      <c r="AB165" s="43" t="s">
        <v>115</v>
      </c>
      <c r="AC165" s="22" t="s">
        <v>139</v>
      </c>
      <c r="AD165" s="153"/>
      <c r="AE165" s="21"/>
      <c r="AF165" s="24">
        <v>15</v>
      </c>
      <c r="AG165" s="24">
        <v>16</v>
      </c>
      <c r="AH165" s="24">
        <v>16</v>
      </c>
      <c r="AI165" s="24">
        <v>16</v>
      </c>
      <c r="AJ165" s="24">
        <v>16</v>
      </c>
      <c r="AK165" s="24">
        <v>16</v>
      </c>
      <c r="AL165" s="24">
        <v>16</v>
      </c>
      <c r="AM165" s="21">
        <v>2014</v>
      </c>
      <c r="AN165" s="8"/>
    </row>
    <row r="166" spans="1:40" s="15" customFormat="1" ht="47.25" x14ac:dyDescent="0.25">
      <c r="A166" s="21">
        <v>1</v>
      </c>
      <c r="B166" s="21">
        <v>0</v>
      </c>
      <c r="C166" s="21">
        <v>5</v>
      </c>
      <c r="D166" s="21">
        <v>0</v>
      </c>
      <c r="E166" s="21">
        <v>4</v>
      </c>
      <c r="F166" s="21">
        <v>0</v>
      </c>
      <c r="G166" s="21">
        <v>8</v>
      </c>
      <c r="H166" s="21" t="s">
        <v>22</v>
      </c>
      <c r="I166" s="21" t="s">
        <v>23</v>
      </c>
      <c r="J166" s="21">
        <v>3</v>
      </c>
      <c r="K166" s="21">
        <v>1</v>
      </c>
      <c r="L166" s="21">
        <v>1</v>
      </c>
      <c r="M166" s="21">
        <v>6</v>
      </c>
      <c r="N166" s="21">
        <v>0</v>
      </c>
      <c r="O166" s="21">
        <v>2</v>
      </c>
      <c r="P166" s="21">
        <v>4</v>
      </c>
      <c r="Q166" s="21">
        <v>2</v>
      </c>
      <c r="R166" s="21" t="s">
        <v>22</v>
      </c>
      <c r="S166" s="21" t="s">
        <v>23</v>
      </c>
      <c r="T166" s="21">
        <v>3</v>
      </c>
      <c r="U166" s="21">
        <v>0</v>
      </c>
      <c r="V166" s="21">
        <v>1</v>
      </c>
      <c r="W166" s="21">
        <v>0</v>
      </c>
      <c r="X166" s="21">
        <v>1</v>
      </c>
      <c r="Y166" s="21">
        <v>6</v>
      </c>
      <c r="Z166" s="21">
        <v>0</v>
      </c>
      <c r="AA166" s="21">
        <v>0</v>
      </c>
      <c r="AB166" s="43" t="s">
        <v>166</v>
      </c>
      <c r="AC166" s="22" t="s">
        <v>13</v>
      </c>
      <c r="AD166" s="153"/>
      <c r="AE166" s="21"/>
      <c r="AF166" s="24">
        <v>0</v>
      </c>
      <c r="AG166" s="60">
        <f>AG167+AG168</f>
        <v>4302.7</v>
      </c>
      <c r="AH166" s="20"/>
      <c r="AI166" s="20"/>
      <c r="AJ166" s="20"/>
      <c r="AK166" s="20"/>
      <c r="AL166" s="20">
        <f>AF166+AG166+AH166+AI166+AJ166+AK166</f>
        <v>4302.7</v>
      </c>
      <c r="AM166" s="21">
        <v>2014</v>
      </c>
      <c r="AN166" s="8"/>
    </row>
    <row r="167" spans="1:40" s="14" customFormat="1" ht="15.75" x14ac:dyDescent="0.25">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50" t="s">
        <v>189</v>
      </c>
      <c r="AC167" s="51"/>
      <c r="AD167" s="153"/>
      <c r="AE167" s="49"/>
      <c r="AF167" s="56">
        <v>0</v>
      </c>
      <c r="AG167" s="56">
        <v>0</v>
      </c>
      <c r="AH167" s="53"/>
      <c r="AI167" s="53"/>
      <c r="AJ167" s="53"/>
      <c r="AK167" s="53"/>
      <c r="AL167" s="53"/>
      <c r="AM167" s="49"/>
    </row>
    <row r="168" spans="1:40" s="14" customFormat="1" ht="15.75" x14ac:dyDescent="0.25">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50" t="s">
        <v>191</v>
      </c>
      <c r="AC168" s="51"/>
      <c r="AD168" s="153"/>
      <c r="AE168" s="49"/>
      <c r="AF168" s="56">
        <v>0</v>
      </c>
      <c r="AG168" s="58">
        <v>4302.7</v>
      </c>
      <c r="AH168" s="53"/>
      <c r="AI168" s="53"/>
      <c r="AJ168" s="53"/>
      <c r="AK168" s="53"/>
      <c r="AL168" s="53"/>
      <c r="AM168" s="49"/>
    </row>
    <row r="169" spans="1:40" s="15" customFormat="1" ht="47.25" x14ac:dyDescent="0.25">
      <c r="A169" s="21"/>
      <c r="B169" s="21"/>
      <c r="C169" s="21"/>
      <c r="D169" s="21"/>
      <c r="E169" s="21"/>
      <c r="F169" s="21"/>
      <c r="G169" s="21"/>
      <c r="H169" s="21"/>
      <c r="I169" s="21"/>
      <c r="J169" s="21"/>
      <c r="K169" s="21"/>
      <c r="L169" s="21"/>
      <c r="M169" s="21"/>
      <c r="N169" s="21"/>
      <c r="O169" s="21"/>
      <c r="P169" s="21"/>
      <c r="Q169" s="21"/>
      <c r="R169" s="21" t="s">
        <v>22</v>
      </c>
      <c r="S169" s="21" t="s">
        <v>23</v>
      </c>
      <c r="T169" s="21">
        <v>3</v>
      </c>
      <c r="U169" s="21">
        <v>0</v>
      </c>
      <c r="V169" s="21">
        <v>1</v>
      </c>
      <c r="W169" s="21">
        <v>0</v>
      </c>
      <c r="X169" s="21">
        <v>1</v>
      </c>
      <c r="Y169" s="21">
        <v>6</v>
      </c>
      <c r="Z169" s="21">
        <v>0</v>
      </c>
      <c r="AA169" s="21">
        <v>1</v>
      </c>
      <c r="AB169" s="43" t="s">
        <v>119</v>
      </c>
      <c r="AC169" s="22" t="s">
        <v>51</v>
      </c>
      <c r="AD169" s="153"/>
      <c r="AE169" s="21"/>
      <c r="AF169" s="20" t="s">
        <v>131</v>
      </c>
      <c r="AG169" s="20" t="s">
        <v>52</v>
      </c>
      <c r="AH169" s="20" t="s">
        <v>52</v>
      </c>
      <c r="AI169" s="20" t="s">
        <v>52</v>
      </c>
      <c r="AJ169" s="20" t="s">
        <v>52</v>
      </c>
      <c r="AK169" s="20" t="s">
        <v>52</v>
      </c>
      <c r="AL169" s="20" t="s">
        <v>52</v>
      </c>
      <c r="AM169" s="21">
        <v>2014</v>
      </c>
      <c r="AN169" s="8"/>
    </row>
    <row r="170" spans="1:40" s="16" customFormat="1" ht="63" hidden="1" customHeight="1" x14ac:dyDescent="0.25">
      <c r="A170" s="21">
        <v>1</v>
      </c>
      <c r="B170" s="21">
        <v>0</v>
      </c>
      <c r="C170" s="21">
        <v>5</v>
      </c>
      <c r="D170" s="21">
        <v>0</v>
      </c>
      <c r="E170" s="21">
        <v>4</v>
      </c>
      <c r="F170" s="21">
        <v>1</v>
      </c>
      <c r="G170" s="21">
        <v>0</v>
      </c>
      <c r="H170" s="21" t="s">
        <v>22</v>
      </c>
      <c r="I170" s="21" t="s">
        <v>23</v>
      </c>
      <c r="J170" s="21">
        <v>3</v>
      </c>
      <c r="K170" s="21">
        <v>1</v>
      </c>
      <c r="L170" s="21">
        <v>0</v>
      </c>
      <c r="M170" s="21">
        <v>1</v>
      </c>
      <c r="N170" s="21">
        <v>0</v>
      </c>
      <c r="O170" s="21">
        <v>2</v>
      </c>
      <c r="P170" s="21">
        <v>4</v>
      </c>
      <c r="Q170" s="21">
        <v>2</v>
      </c>
      <c r="R170" s="21" t="s">
        <v>22</v>
      </c>
      <c r="S170" s="21" t="s">
        <v>23</v>
      </c>
      <c r="T170" s="21">
        <v>3</v>
      </c>
      <c r="U170" s="21">
        <v>0</v>
      </c>
      <c r="V170" s="21">
        <v>1</v>
      </c>
      <c r="W170" s="21">
        <v>0</v>
      </c>
      <c r="X170" s="21">
        <v>1</v>
      </c>
      <c r="Y170" s="21">
        <v>8</v>
      </c>
      <c r="Z170" s="21">
        <v>0</v>
      </c>
      <c r="AA170" s="21">
        <v>0</v>
      </c>
      <c r="AB170" s="43" t="s">
        <v>107</v>
      </c>
      <c r="AC170" s="22" t="s">
        <v>13</v>
      </c>
      <c r="AD170" s="28"/>
      <c r="AE170" s="21"/>
      <c r="AF170" s="20"/>
      <c r="AG170" s="20"/>
      <c r="AH170" s="20"/>
      <c r="AI170" s="20"/>
      <c r="AJ170" s="20"/>
      <c r="AK170" s="20"/>
      <c r="AL170" s="20">
        <f>AF170+AG170+AH170+AI170+AJ170+AK170</f>
        <v>0</v>
      </c>
      <c r="AM170" s="21">
        <v>2018</v>
      </c>
      <c r="AN170" s="8"/>
    </row>
    <row r="171" spans="1:40" s="16" customFormat="1" ht="15.75" hidden="1" customHeight="1" x14ac:dyDescent="0.25">
      <c r="A171" s="21"/>
      <c r="B171" s="21"/>
      <c r="C171" s="21"/>
      <c r="D171" s="21"/>
      <c r="E171" s="21"/>
      <c r="F171" s="21"/>
      <c r="G171" s="21"/>
      <c r="H171" s="21"/>
      <c r="I171" s="21"/>
      <c r="J171" s="21"/>
      <c r="K171" s="21"/>
      <c r="L171" s="21"/>
      <c r="M171" s="21"/>
      <c r="N171" s="21"/>
      <c r="O171" s="21"/>
      <c r="P171" s="21"/>
      <c r="Q171" s="21"/>
      <c r="R171" s="21" t="s">
        <v>22</v>
      </c>
      <c r="S171" s="21" t="s">
        <v>23</v>
      </c>
      <c r="T171" s="21">
        <v>3</v>
      </c>
      <c r="U171" s="21">
        <v>0</v>
      </c>
      <c r="V171" s="21">
        <v>1</v>
      </c>
      <c r="W171" s="21">
        <v>0</v>
      </c>
      <c r="X171" s="21">
        <v>1</v>
      </c>
      <c r="Y171" s="21">
        <v>8</v>
      </c>
      <c r="Z171" s="21">
        <v>0</v>
      </c>
      <c r="AA171" s="21">
        <v>1</v>
      </c>
      <c r="AB171" s="43" t="s">
        <v>104</v>
      </c>
      <c r="AC171" s="22"/>
      <c r="AD171" s="28"/>
      <c r="AE171" s="21"/>
      <c r="AF171" s="20"/>
      <c r="AG171" s="20"/>
      <c r="AH171" s="20"/>
      <c r="AI171" s="20"/>
      <c r="AJ171" s="20"/>
      <c r="AK171" s="20"/>
      <c r="AL171" s="20"/>
      <c r="AM171" s="21">
        <v>2018</v>
      </c>
      <c r="AN171" s="8"/>
    </row>
    <row r="172" spans="1:40" s="14" customFormat="1" ht="47.25" x14ac:dyDescent="0.25">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50" t="s">
        <v>188</v>
      </c>
      <c r="AC172" s="51"/>
      <c r="AD172" s="54"/>
      <c r="AE172" s="53"/>
      <c r="AF172" s="58">
        <f>AF173+AF174</f>
        <v>78149.5</v>
      </c>
      <c r="AG172" s="58">
        <f>SUM(AG173:AG174)</f>
        <v>50857.7</v>
      </c>
      <c r="AH172" s="53"/>
      <c r="AI172" s="53"/>
      <c r="AJ172" s="53"/>
      <c r="AK172" s="53"/>
      <c r="AL172" s="53"/>
      <c r="AM172" s="49"/>
    </row>
    <row r="173" spans="1:40" s="14" customFormat="1" ht="15.75" customHeight="1" x14ac:dyDescent="0.25">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50" t="s">
        <v>189</v>
      </c>
      <c r="AC173" s="51"/>
      <c r="AD173" s="54"/>
      <c r="AE173" s="53"/>
      <c r="AF173" s="58">
        <v>38293.300000000003</v>
      </c>
      <c r="AG173" s="58">
        <f>24920.3</f>
        <v>24920.3</v>
      </c>
      <c r="AH173" s="53"/>
      <c r="AI173" s="53"/>
      <c r="AJ173" s="53"/>
      <c r="AK173" s="53"/>
      <c r="AL173" s="78">
        <f>AF173/(AF173+AF174)</f>
        <v>0.49000057581942308</v>
      </c>
      <c r="AM173" s="78">
        <f>AG173/(AG173+AG174)</f>
        <v>0.49000053089306045</v>
      </c>
    </row>
    <row r="174" spans="1:40" s="14" customFormat="1" ht="47.25" x14ac:dyDescent="0.25">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50" t="s">
        <v>204</v>
      </c>
      <c r="AC174" s="51"/>
      <c r="AD174" s="54"/>
      <c r="AE174" s="53"/>
      <c r="AF174" s="58">
        <v>39856.199999999997</v>
      </c>
      <c r="AG174" s="58">
        <v>25937.4</v>
      </c>
      <c r="AH174" s="53"/>
      <c r="AI174" s="53"/>
      <c r="AJ174" s="53"/>
      <c r="AK174" s="53"/>
      <c r="AL174" s="78">
        <f>AF174/(AF174+AF173)</f>
        <v>0.50999942418057698</v>
      </c>
      <c r="AM174" s="78">
        <f>AG174/(AG174+AG173)</f>
        <v>0.50999946910693961</v>
      </c>
    </row>
    <row r="175" spans="1:40" s="15" customFormat="1" ht="47.25" x14ac:dyDescent="0.25">
      <c r="A175" s="21"/>
      <c r="B175" s="21"/>
      <c r="C175" s="21"/>
      <c r="D175" s="21"/>
      <c r="E175" s="21"/>
      <c r="F175" s="21"/>
      <c r="G175" s="21"/>
      <c r="H175" s="21"/>
      <c r="I175" s="21"/>
      <c r="J175" s="21"/>
      <c r="K175" s="21"/>
      <c r="L175" s="21"/>
      <c r="M175" s="21"/>
      <c r="N175" s="21"/>
      <c r="O175" s="21"/>
      <c r="P175" s="21"/>
      <c r="Q175" s="21"/>
      <c r="R175" s="21" t="s">
        <v>22</v>
      </c>
      <c r="S175" s="21" t="s">
        <v>23</v>
      </c>
      <c r="T175" s="21">
        <v>3</v>
      </c>
      <c r="U175" s="21">
        <v>0</v>
      </c>
      <c r="V175" s="21">
        <v>2</v>
      </c>
      <c r="W175" s="21">
        <v>0</v>
      </c>
      <c r="X175" s="21">
        <v>0</v>
      </c>
      <c r="Y175" s="21">
        <v>0</v>
      </c>
      <c r="Z175" s="21">
        <v>0</v>
      </c>
      <c r="AA175" s="21">
        <v>0</v>
      </c>
      <c r="AB175" s="43" t="s">
        <v>120</v>
      </c>
      <c r="AC175" s="22" t="s">
        <v>13</v>
      </c>
      <c r="AD175" s="151">
        <f>AL175/AL90*100</f>
        <v>25.598700870815772</v>
      </c>
      <c r="AE175" s="21"/>
      <c r="AF175" s="20">
        <f>AF179</f>
        <v>42577.5</v>
      </c>
      <c r="AG175" s="24">
        <f>AG176+AG177</f>
        <v>0</v>
      </c>
      <c r="AH175" s="24">
        <f>AH179</f>
        <v>0</v>
      </c>
      <c r="AI175" s="24">
        <f>AI179</f>
        <v>0</v>
      </c>
      <c r="AJ175" s="24">
        <f>AJ179</f>
        <v>0</v>
      </c>
      <c r="AK175" s="24">
        <f>AK179</f>
        <v>0</v>
      </c>
      <c r="AL175" s="20">
        <f>AF175+AG175+AH175+AI175+AJ175+AK175</f>
        <v>42577.5</v>
      </c>
      <c r="AM175" s="21">
        <v>2014</v>
      </c>
      <c r="AN175" s="8"/>
    </row>
    <row r="176" spans="1:40" s="14" customFormat="1" ht="15.75" x14ac:dyDescent="0.25">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50" t="s">
        <v>189</v>
      </c>
      <c r="AC176" s="51"/>
      <c r="AD176" s="151"/>
      <c r="AE176" s="49"/>
      <c r="AF176" s="56">
        <f>AF180</f>
        <v>0</v>
      </c>
      <c r="AG176" s="56">
        <f>AG180</f>
        <v>0</v>
      </c>
      <c r="AH176" s="53"/>
      <c r="AI176" s="53"/>
      <c r="AJ176" s="53"/>
      <c r="AK176" s="53"/>
      <c r="AL176" s="53"/>
      <c r="AM176" s="49"/>
    </row>
    <row r="177" spans="1:40" s="14" customFormat="1" ht="15.75" x14ac:dyDescent="0.25">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50" t="s">
        <v>191</v>
      </c>
      <c r="AC177" s="51"/>
      <c r="AD177" s="151"/>
      <c r="AE177" s="49"/>
      <c r="AF177" s="53">
        <f>AF181</f>
        <v>42577.5</v>
      </c>
      <c r="AG177" s="56">
        <f>AG181</f>
        <v>0</v>
      </c>
      <c r="AH177" s="53"/>
      <c r="AI177" s="53"/>
      <c r="AJ177" s="53"/>
      <c r="AK177" s="53"/>
      <c r="AL177" s="53"/>
      <c r="AM177" s="49"/>
    </row>
    <row r="178" spans="1:40" s="15" customFormat="1" ht="63" x14ac:dyDescent="0.25">
      <c r="A178" s="21"/>
      <c r="B178" s="21"/>
      <c r="C178" s="21"/>
      <c r="D178" s="21"/>
      <c r="E178" s="21"/>
      <c r="F178" s="21"/>
      <c r="G178" s="21"/>
      <c r="H178" s="21"/>
      <c r="I178" s="21"/>
      <c r="J178" s="21"/>
      <c r="K178" s="21"/>
      <c r="L178" s="21"/>
      <c r="M178" s="21"/>
      <c r="N178" s="21"/>
      <c r="O178" s="21"/>
      <c r="P178" s="21"/>
      <c r="Q178" s="21"/>
      <c r="R178" s="21" t="s">
        <v>22</v>
      </c>
      <c r="S178" s="21" t="s">
        <v>23</v>
      </c>
      <c r="T178" s="21">
        <v>3</v>
      </c>
      <c r="U178" s="21">
        <v>0</v>
      </c>
      <c r="V178" s="21">
        <v>2</v>
      </c>
      <c r="W178" s="21">
        <v>0</v>
      </c>
      <c r="X178" s="21">
        <v>0</v>
      </c>
      <c r="Y178" s="21">
        <v>0</v>
      </c>
      <c r="Z178" s="21">
        <v>0</v>
      </c>
      <c r="AA178" s="21">
        <v>1</v>
      </c>
      <c r="AB178" s="43" t="s">
        <v>121</v>
      </c>
      <c r="AC178" s="22" t="s">
        <v>26</v>
      </c>
      <c r="AD178" s="151"/>
      <c r="AE178" s="21"/>
      <c r="AF178" s="24">
        <f>43754+AF183</f>
        <v>45776.684085510686</v>
      </c>
      <c r="AG178" s="24">
        <v>142042</v>
      </c>
      <c r="AH178" s="24">
        <v>198431</v>
      </c>
      <c r="AI178" s="24">
        <v>241843</v>
      </c>
      <c r="AJ178" s="24">
        <v>269011</v>
      </c>
      <c r="AK178" s="24">
        <v>307597</v>
      </c>
      <c r="AL178" s="24">
        <f>AK178</f>
        <v>307597</v>
      </c>
      <c r="AM178" s="21">
        <v>2018</v>
      </c>
      <c r="AN178" s="8"/>
    </row>
    <row r="179" spans="1:40" s="15" customFormat="1" ht="47.25" x14ac:dyDescent="0.25">
      <c r="A179" s="21">
        <v>1</v>
      </c>
      <c r="B179" s="21">
        <v>0</v>
      </c>
      <c r="C179" s="21">
        <v>5</v>
      </c>
      <c r="D179" s="21">
        <v>0</v>
      </c>
      <c r="E179" s="21">
        <v>4</v>
      </c>
      <c r="F179" s="21">
        <v>0</v>
      </c>
      <c r="G179" s="21">
        <v>8</v>
      </c>
      <c r="H179" s="21" t="s">
        <v>22</v>
      </c>
      <c r="I179" s="21" t="s">
        <v>23</v>
      </c>
      <c r="J179" s="21">
        <v>3</v>
      </c>
      <c r="K179" s="21">
        <v>1</v>
      </c>
      <c r="L179" s="21">
        <v>1</v>
      </c>
      <c r="M179" s="21">
        <v>7</v>
      </c>
      <c r="N179" s="21">
        <v>0</v>
      </c>
      <c r="O179" s="21">
        <v>2</v>
      </c>
      <c r="P179" s="21">
        <v>4</v>
      </c>
      <c r="Q179" s="21">
        <v>2</v>
      </c>
      <c r="R179" s="21" t="s">
        <v>22</v>
      </c>
      <c r="S179" s="21" t="s">
        <v>23</v>
      </c>
      <c r="T179" s="21">
        <v>3</v>
      </c>
      <c r="U179" s="21">
        <v>0</v>
      </c>
      <c r="V179" s="21">
        <v>2</v>
      </c>
      <c r="W179" s="21">
        <v>0</v>
      </c>
      <c r="X179" s="21">
        <v>0</v>
      </c>
      <c r="Y179" s="21">
        <v>1</v>
      </c>
      <c r="Z179" s="21">
        <v>0</v>
      </c>
      <c r="AA179" s="21">
        <v>0</v>
      </c>
      <c r="AB179" s="43" t="s">
        <v>190</v>
      </c>
      <c r="AC179" s="22" t="s">
        <v>13</v>
      </c>
      <c r="AD179" s="151"/>
      <c r="AE179" s="21"/>
      <c r="AF179" s="20">
        <f>AF180+AF181</f>
        <v>42577.5</v>
      </c>
      <c r="AG179" s="24">
        <f>AG180+AG181</f>
        <v>0</v>
      </c>
      <c r="AH179" s="20"/>
      <c r="AI179" s="20"/>
      <c r="AJ179" s="20"/>
      <c r="AK179" s="20"/>
      <c r="AL179" s="20">
        <f>AF179+AG179+AH179+AI179+AJ179+AK179</f>
        <v>42577.5</v>
      </c>
      <c r="AM179" s="21">
        <v>2014</v>
      </c>
      <c r="AN179" s="8"/>
    </row>
    <row r="180" spans="1:40" s="14" customFormat="1" ht="15.75" x14ac:dyDescent="0.25">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50" t="s">
        <v>189</v>
      </c>
      <c r="AC180" s="51"/>
      <c r="AD180" s="151"/>
      <c r="AE180" s="49"/>
      <c r="AF180" s="56">
        <v>0</v>
      </c>
      <c r="AG180" s="56">
        <v>0</v>
      </c>
      <c r="AH180" s="53"/>
      <c r="AI180" s="53"/>
      <c r="AJ180" s="53"/>
      <c r="AK180" s="53"/>
      <c r="AL180" s="53"/>
      <c r="AM180" s="49"/>
    </row>
    <row r="181" spans="1:40" s="14" customFormat="1" ht="15.75" x14ac:dyDescent="0.25">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50" t="s">
        <v>191</v>
      </c>
      <c r="AC181" s="51"/>
      <c r="AD181" s="151"/>
      <c r="AE181" s="49"/>
      <c r="AF181" s="53">
        <v>42577.5</v>
      </c>
      <c r="AG181" s="56">
        <v>0</v>
      </c>
      <c r="AH181" s="53"/>
      <c r="AI181" s="53"/>
      <c r="AJ181" s="53"/>
      <c r="AK181" s="53"/>
      <c r="AL181" s="53"/>
      <c r="AM181" s="49"/>
    </row>
    <row r="182" spans="1:40" s="15" customFormat="1" ht="45" x14ac:dyDescent="0.25">
      <c r="A182" s="21"/>
      <c r="B182" s="21"/>
      <c r="C182" s="21"/>
      <c r="D182" s="21"/>
      <c r="E182" s="21"/>
      <c r="F182" s="21"/>
      <c r="G182" s="21"/>
      <c r="H182" s="21"/>
      <c r="I182" s="21"/>
      <c r="J182" s="21"/>
      <c r="K182" s="21"/>
      <c r="L182" s="21"/>
      <c r="M182" s="21"/>
      <c r="N182" s="21"/>
      <c r="O182" s="21"/>
      <c r="P182" s="21"/>
      <c r="Q182" s="21"/>
      <c r="R182" s="21" t="s">
        <v>22</v>
      </c>
      <c r="S182" s="21" t="s">
        <v>23</v>
      </c>
      <c r="T182" s="21">
        <v>3</v>
      </c>
      <c r="U182" s="21">
        <v>0</v>
      </c>
      <c r="V182" s="21">
        <v>2</v>
      </c>
      <c r="W182" s="21">
        <v>0</v>
      </c>
      <c r="X182" s="21">
        <v>0</v>
      </c>
      <c r="Y182" s="21">
        <v>1</v>
      </c>
      <c r="Z182" s="21">
        <v>0</v>
      </c>
      <c r="AA182" s="21">
        <v>1</v>
      </c>
      <c r="AB182" s="45" t="s">
        <v>126</v>
      </c>
      <c r="AC182" s="22" t="s">
        <v>26</v>
      </c>
      <c r="AD182" s="151"/>
      <c r="AE182" s="21"/>
      <c r="AF182" s="63">
        <v>1</v>
      </c>
      <c r="AG182" s="24">
        <v>1</v>
      </c>
      <c r="AH182" s="24">
        <v>2</v>
      </c>
      <c r="AI182" s="24">
        <v>2</v>
      </c>
      <c r="AJ182" s="24">
        <v>2</v>
      </c>
      <c r="AK182" s="24">
        <v>2</v>
      </c>
      <c r="AL182" s="24">
        <v>2</v>
      </c>
      <c r="AM182" s="21">
        <v>2014</v>
      </c>
      <c r="AN182" s="8"/>
    </row>
    <row r="183" spans="1:40" s="15" customFormat="1" ht="15.75"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45" t="s">
        <v>216</v>
      </c>
      <c r="AC183" s="22"/>
      <c r="AD183" s="151"/>
      <c r="AE183" s="21"/>
      <c r="AF183" s="24">
        <f>(AF180+AF179)/21.05</f>
        <v>2022.6840855106889</v>
      </c>
      <c r="AG183" s="24"/>
      <c r="AH183" s="24"/>
      <c r="AI183" s="24"/>
      <c r="AJ183" s="24"/>
      <c r="AK183" s="24"/>
      <c r="AL183" s="24"/>
      <c r="AM183" s="21"/>
      <c r="AN183" s="8"/>
    </row>
    <row r="184" spans="1:40" s="15" customFormat="1" ht="78.75" x14ac:dyDescent="0.25">
      <c r="A184" s="21"/>
      <c r="B184" s="21"/>
      <c r="C184" s="21"/>
      <c r="D184" s="21"/>
      <c r="E184" s="21"/>
      <c r="F184" s="21"/>
      <c r="G184" s="21"/>
      <c r="H184" s="21"/>
      <c r="I184" s="21"/>
      <c r="J184" s="21"/>
      <c r="K184" s="21"/>
      <c r="L184" s="21"/>
      <c r="M184" s="21"/>
      <c r="N184" s="21"/>
      <c r="O184" s="21"/>
      <c r="P184" s="21"/>
      <c r="Q184" s="21"/>
      <c r="R184" s="21" t="s">
        <v>22</v>
      </c>
      <c r="S184" s="21" t="s">
        <v>23</v>
      </c>
      <c r="T184" s="21">
        <v>3</v>
      </c>
      <c r="U184" s="21">
        <v>0</v>
      </c>
      <c r="V184" s="21">
        <v>2</v>
      </c>
      <c r="W184" s="21">
        <v>0</v>
      </c>
      <c r="X184" s="21">
        <v>0</v>
      </c>
      <c r="Y184" s="21">
        <v>2</v>
      </c>
      <c r="Z184" s="21">
        <v>0</v>
      </c>
      <c r="AA184" s="21">
        <v>0</v>
      </c>
      <c r="AB184" s="43" t="s">
        <v>167</v>
      </c>
      <c r="AC184" s="22" t="s">
        <v>51</v>
      </c>
      <c r="AD184" s="151"/>
      <c r="AE184" s="21"/>
      <c r="AF184" s="20" t="s">
        <v>52</v>
      </c>
      <c r="AG184" s="20" t="s">
        <v>52</v>
      </c>
      <c r="AH184" s="20" t="s">
        <v>52</v>
      </c>
      <c r="AI184" s="20" t="s">
        <v>52</v>
      </c>
      <c r="AJ184" s="20" t="s">
        <v>52</v>
      </c>
      <c r="AK184" s="20" t="s">
        <v>52</v>
      </c>
      <c r="AL184" s="20" t="s">
        <v>52</v>
      </c>
      <c r="AM184" s="21">
        <v>2014</v>
      </c>
      <c r="AN184" s="8"/>
    </row>
    <row r="185" spans="1:40" s="15" customFormat="1" ht="78.75" x14ac:dyDescent="0.25">
      <c r="A185" s="21"/>
      <c r="B185" s="21"/>
      <c r="C185" s="21"/>
      <c r="D185" s="21"/>
      <c r="E185" s="21"/>
      <c r="F185" s="21"/>
      <c r="G185" s="21"/>
      <c r="H185" s="21"/>
      <c r="I185" s="21"/>
      <c r="J185" s="21"/>
      <c r="K185" s="21"/>
      <c r="L185" s="21"/>
      <c r="M185" s="21"/>
      <c r="N185" s="21"/>
      <c r="O185" s="21"/>
      <c r="P185" s="21"/>
      <c r="Q185" s="21"/>
      <c r="R185" s="21" t="s">
        <v>22</v>
      </c>
      <c r="S185" s="21" t="s">
        <v>23</v>
      </c>
      <c r="T185" s="21">
        <v>3</v>
      </c>
      <c r="U185" s="21">
        <v>0</v>
      </c>
      <c r="V185" s="21">
        <v>2</v>
      </c>
      <c r="W185" s="21">
        <v>0</v>
      </c>
      <c r="X185" s="21">
        <v>0</v>
      </c>
      <c r="Y185" s="21">
        <v>2</v>
      </c>
      <c r="Z185" s="21">
        <v>0</v>
      </c>
      <c r="AA185" s="21">
        <v>1</v>
      </c>
      <c r="AB185" s="43" t="s">
        <v>140</v>
      </c>
      <c r="AC185" s="22" t="s">
        <v>127</v>
      </c>
      <c r="AD185" s="151"/>
      <c r="AE185" s="21"/>
      <c r="AF185" s="24">
        <v>4</v>
      </c>
      <c r="AG185" s="24">
        <v>7</v>
      </c>
      <c r="AH185" s="24">
        <v>7</v>
      </c>
      <c r="AI185" s="24">
        <v>7</v>
      </c>
      <c r="AJ185" s="24">
        <v>7</v>
      </c>
      <c r="AK185" s="24">
        <v>7</v>
      </c>
      <c r="AL185" s="24">
        <v>7</v>
      </c>
      <c r="AM185" s="21">
        <v>2014</v>
      </c>
      <c r="AN185" s="8"/>
    </row>
    <row r="186" spans="1:40" s="15" customFormat="1" ht="47.25" x14ac:dyDescent="0.25">
      <c r="A186" s="21"/>
      <c r="B186" s="21"/>
      <c r="C186" s="21"/>
      <c r="D186" s="21"/>
      <c r="E186" s="21"/>
      <c r="F186" s="21"/>
      <c r="G186" s="21"/>
      <c r="H186" s="21"/>
      <c r="I186" s="21"/>
      <c r="J186" s="21"/>
      <c r="K186" s="21"/>
      <c r="L186" s="21"/>
      <c r="M186" s="21"/>
      <c r="N186" s="21"/>
      <c r="O186" s="21"/>
      <c r="P186" s="21"/>
      <c r="Q186" s="21"/>
      <c r="R186" s="21" t="s">
        <v>22</v>
      </c>
      <c r="S186" s="21" t="s">
        <v>23</v>
      </c>
      <c r="T186" s="21">
        <v>3</v>
      </c>
      <c r="U186" s="21">
        <v>0</v>
      </c>
      <c r="V186" s="21">
        <v>2</v>
      </c>
      <c r="W186" s="21">
        <v>0</v>
      </c>
      <c r="X186" s="21">
        <v>0</v>
      </c>
      <c r="Y186" s="21">
        <v>3</v>
      </c>
      <c r="Z186" s="21">
        <v>0</v>
      </c>
      <c r="AA186" s="21">
        <v>0</v>
      </c>
      <c r="AB186" s="43" t="s">
        <v>168</v>
      </c>
      <c r="AC186" s="22" t="s">
        <v>51</v>
      </c>
      <c r="AD186" s="151"/>
      <c r="AE186" s="21"/>
      <c r="AF186" s="20" t="s">
        <v>52</v>
      </c>
      <c r="AG186" s="20" t="s">
        <v>52</v>
      </c>
      <c r="AH186" s="20" t="s">
        <v>52</v>
      </c>
      <c r="AI186" s="20" t="s">
        <v>52</v>
      </c>
      <c r="AJ186" s="20" t="s">
        <v>52</v>
      </c>
      <c r="AK186" s="20" t="s">
        <v>52</v>
      </c>
      <c r="AL186" s="20" t="s">
        <v>52</v>
      </c>
      <c r="AM186" s="21">
        <v>2013</v>
      </c>
      <c r="AN186" s="8"/>
    </row>
    <row r="187" spans="1:40" s="15" customFormat="1" ht="47.25" x14ac:dyDescent="0.25">
      <c r="A187" s="21"/>
      <c r="B187" s="21"/>
      <c r="C187" s="21"/>
      <c r="D187" s="21"/>
      <c r="E187" s="21"/>
      <c r="F187" s="21"/>
      <c r="G187" s="21"/>
      <c r="H187" s="21"/>
      <c r="I187" s="21"/>
      <c r="J187" s="21"/>
      <c r="K187" s="21"/>
      <c r="L187" s="21"/>
      <c r="M187" s="21"/>
      <c r="N187" s="21"/>
      <c r="O187" s="21"/>
      <c r="P187" s="21"/>
      <c r="Q187" s="21"/>
      <c r="R187" s="21" t="s">
        <v>22</v>
      </c>
      <c r="S187" s="21" t="s">
        <v>23</v>
      </c>
      <c r="T187" s="21">
        <v>3</v>
      </c>
      <c r="U187" s="21">
        <v>0</v>
      </c>
      <c r="V187" s="21">
        <v>2</v>
      </c>
      <c r="W187" s="21">
        <v>0</v>
      </c>
      <c r="X187" s="21">
        <v>0</v>
      </c>
      <c r="Y187" s="21">
        <v>3</v>
      </c>
      <c r="Z187" s="21">
        <v>0</v>
      </c>
      <c r="AA187" s="21">
        <v>1</v>
      </c>
      <c r="AB187" s="43" t="s">
        <v>125</v>
      </c>
      <c r="AC187" s="22" t="s">
        <v>18</v>
      </c>
      <c r="AD187" s="151"/>
      <c r="AE187" s="21"/>
      <c r="AF187" s="20">
        <v>100</v>
      </c>
      <c r="AG187" s="20">
        <v>100</v>
      </c>
      <c r="AH187" s="20">
        <v>100</v>
      </c>
      <c r="AI187" s="20">
        <v>100</v>
      </c>
      <c r="AJ187" s="20">
        <v>100</v>
      </c>
      <c r="AK187" s="20">
        <v>100</v>
      </c>
      <c r="AL187" s="20">
        <v>100</v>
      </c>
      <c r="AM187" s="21">
        <v>2013</v>
      </c>
      <c r="AN187" s="8"/>
    </row>
    <row r="188" spans="1:40" s="15" customFormat="1" ht="47.25" x14ac:dyDescent="0.25">
      <c r="A188" s="21"/>
      <c r="B188" s="21"/>
      <c r="C188" s="21"/>
      <c r="D188" s="21"/>
      <c r="E188" s="21"/>
      <c r="F188" s="21"/>
      <c r="G188" s="21"/>
      <c r="H188" s="21"/>
      <c r="I188" s="21"/>
      <c r="J188" s="21"/>
      <c r="K188" s="21"/>
      <c r="L188" s="21"/>
      <c r="M188" s="21"/>
      <c r="N188" s="21"/>
      <c r="O188" s="21"/>
      <c r="P188" s="21"/>
      <c r="Q188" s="21"/>
      <c r="R188" s="21" t="s">
        <v>22</v>
      </c>
      <c r="S188" s="21" t="s">
        <v>23</v>
      </c>
      <c r="T188" s="21">
        <v>3</v>
      </c>
      <c r="U188" s="21">
        <v>0</v>
      </c>
      <c r="V188" s="21">
        <v>2</v>
      </c>
      <c r="W188" s="21">
        <v>0</v>
      </c>
      <c r="X188" s="21">
        <v>0</v>
      </c>
      <c r="Y188" s="21">
        <v>4</v>
      </c>
      <c r="Z188" s="21">
        <v>0</v>
      </c>
      <c r="AA188" s="21">
        <v>0</v>
      </c>
      <c r="AB188" s="43" t="s">
        <v>169</v>
      </c>
      <c r="AC188" s="22" t="s">
        <v>51</v>
      </c>
      <c r="AD188" s="151"/>
      <c r="AE188" s="21"/>
      <c r="AF188" s="20" t="s">
        <v>52</v>
      </c>
      <c r="AG188" s="20" t="s">
        <v>52</v>
      </c>
      <c r="AH188" s="20" t="s">
        <v>52</v>
      </c>
      <c r="AI188" s="20" t="s">
        <v>52</v>
      </c>
      <c r="AJ188" s="20" t="s">
        <v>52</v>
      </c>
      <c r="AK188" s="20" t="s">
        <v>52</v>
      </c>
      <c r="AL188" s="20" t="s">
        <v>52</v>
      </c>
      <c r="AM188" s="21">
        <v>2013</v>
      </c>
      <c r="AN188" s="8"/>
    </row>
    <row r="189" spans="1:40" s="15" customFormat="1" ht="47.25" x14ac:dyDescent="0.25">
      <c r="A189" s="21"/>
      <c r="B189" s="21"/>
      <c r="C189" s="21"/>
      <c r="D189" s="21"/>
      <c r="E189" s="21"/>
      <c r="F189" s="21"/>
      <c r="G189" s="21"/>
      <c r="H189" s="21"/>
      <c r="I189" s="21"/>
      <c r="J189" s="21"/>
      <c r="K189" s="21"/>
      <c r="L189" s="21"/>
      <c r="M189" s="21"/>
      <c r="N189" s="21"/>
      <c r="O189" s="21"/>
      <c r="P189" s="21"/>
      <c r="Q189" s="21"/>
      <c r="R189" s="21" t="s">
        <v>22</v>
      </c>
      <c r="S189" s="21" t="s">
        <v>23</v>
      </c>
      <c r="T189" s="21">
        <v>3</v>
      </c>
      <c r="U189" s="21">
        <v>0</v>
      </c>
      <c r="V189" s="21">
        <v>2</v>
      </c>
      <c r="W189" s="21">
        <v>0</v>
      </c>
      <c r="X189" s="21">
        <v>0</v>
      </c>
      <c r="Y189" s="21">
        <v>4</v>
      </c>
      <c r="Z189" s="21">
        <v>0</v>
      </c>
      <c r="AA189" s="21">
        <v>1</v>
      </c>
      <c r="AB189" s="43" t="s">
        <v>124</v>
      </c>
      <c r="AC189" s="22" t="s">
        <v>18</v>
      </c>
      <c r="AD189" s="151"/>
      <c r="AE189" s="21"/>
      <c r="AF189" s="20">
        <v>100</v>
      </c>
      <c r="AG189" s="20">
        <v>100</v>
      </c>
      <c r="AH189" s="20">
        <v>100</v>
      </c>
      <c r="AI189" s="20">
        <v>100</v>
      </c>
      <c r="AJ189" s="20">
        <v>100</v>
      </c>
      <c r="AK189" s="20">
        <v>100</v>
      </c>
      <c r="AL189" s="20">
        <v>100</v>
      </c>
      <c r="AM189" s="21">
        <v>2013</v>
      </c>
      <c r="AN189" s="8"/>
    </row>
    <row r="190" spans="1:40" s="15" customFormat="1" ht="47.25" x14ac:dyDescent="0.25">
      <c r="A190" s="21"/>
      <c r="B190" s="21"/>
      <c r="C190" s="21"/>
      <c r="D190" s="21"/>
      <c r="E190" s="21"/>
      <c r="F190" s="21"/>
      <c r="G190" s="21"/>
      <c r="H190" s="21"/>
      <c r="I190" s="21"/>
      <c r="J190" s="21"/>
      <c r="K190" s="21"/>
      <c r="L190" s="21"/>
      <c r="M190" s="21"/>
      <c r="N190" s="21"/>
      <c r="O190" s="21"/>
      <c r="P190" s="21"/>
      <c r="Q190" s="21"/>
      <c r="R190" s="21" t="s">
        <v>22</v>
      </c>
      <c r="S190" s="21" t="s">
        <v>23</v>
      </c>
      <c r="T190" s="21">
        <v>3</v>
      </c>
      <c r="U190" s="21">
        <v>0</v>
      </c>
      <c r="V190" s="21">
        <v>2</v>
      </c>
      <c r="W190" s="21">
        <v>0</v>
      </c>
      <c r="X190" s="21">
        <v>0</v>
      </c>
      <c r="Y190" s="21">
        <v>5</v>
      </c>
      <c r="Z190" s="21">
        <v>0</v>
      </c>
      <c r="AA190" s="21">
        <v>0</v>
      </c>
      <c r="AB190" s="43" t="s">
        <v>170</v>
      </c>
      <c r="AC190" s="22" t="s">
        <v>51</v>
      </c>
      <c r="AD190" s="151"/>
      <c r="AE190" s="21"/>
      <c r="AF190" s="35" t="s">
        <v>52</v>
      </c>
      <c r="AG190" s="35" t="s">
        <v>52</v>
      </c>
      <c r="AH190" s="20" t="s">
        <v>52</v>
      </c>
      <c r="AI190" s="20" t="s">
        <v>52</v>
      </c>
      <c r="AJ190" s="20" t="s">
        <v>52</v>
      </c>
      <c r="AK190" s="20" t="s">
        <v>52</v>
      </c>
      <c r="AL190" s="20" t="s">
        <v>52</v>
      </c>
      <c r="AM190" s="21">
        <v>2018</v>
      </c>
      <c r="AN190" s="8"/>
    </row>
    <row r="191" spans="1:40" s="15" customFormat="1" ht="47.25" x14ac:dyDescent="0.25">
      <c r="A191" s="21"/>
      <c r="B191" s="21"/>
      <c r="C191" s="21"/>
      <c r="D191" s="21"/>
      <c r="E191" s="21"/>
      <c r="F191" s="21"/>
      <c r="G191" s="21"/>
      <c r="H191" s="21"/>
      <c r="I191" s="21"/>
      <c r="J191" s="21"/>
      <c r="K191" s="21"/>
      <c r="L191" s="21"/>
      <c r="M191" s="21"/>
      <c r="N191" s="21"/>
      <c r="O191" s="21"/>
      <c r="P191" s="21"/>
      <c r="Q191" s="21"/>
      <c r="R191" s="21" t="s">
        <v>22</v>
      </c>
      <c r="S191" s="21" t="s">
        <v>23</v>
      </c>
      <c r="T191" s="21">
        <v>3</v>
      </c>
      <c r="U191" s="21">
        <v>0</v>
      </c>
      <c r="V191" s="21">
        <v>2</v>
      </c>
      <c r="W191" s="21">
        <v>0</v>
      </c>
      <c r="X191" s="21">
        <v>0</v>
      </c>
      <c r="Y191" s="21">
        <v>5</v>
      </c>
      <c r="Z191" s="21">
        <v>0</v>
      </c>
      <c r="AA191" s="21">
        <v>1</v>
      </c>
      <c r="AB191" s="43" t="s">
        <v>123</v>
      </c>
      <c r="AC191" s="22" t="s">
        <v>18</v>
      </c>
      <c r="AD191" s="151"/>
      <c r="AE191" s="21"/>
      <c r="AF191" s="20">
        <v>29</v>
      </c>
      <c r="AG191" s="20">
        <v>35</v>
      </c>
      <c r="AH191" s="20">
        <v>42</v>
      </c>
      <c r="AI191" s="20">
        <v>64</v>
      </c>
      <c r="AJ191" s="20">
        <v>78</v>
      </c>
      <c r="AK191" s="20">
        <v>100</v>
      </c>
      <c r="AL191" s="20">
        <v>100</v>
      </c>
      <c r="AM191" s="21">
        <v>2018</v>
      </c>
      <c r="AN191" s="8"/>
    </row>
    <row r="192" spans="1:40" s="15" customFormat="1" ht="63" x14ac:dyDescent="0.25">
      <c r="A192" s="21"/>
      <c r="B192" s="21"/>
      <c r="C192" s="21"/>
      <c r="D192" s="21"/>
      <c r="E192" s="21"/>
      <c r="F192" s="21"/>
      <c r="G192" s="21"/>
      <c r="H192" s="21"/>
      <c r="I192" s="21"/>
      <c r="J192" s="21"/>
      <c r="K192" s="21"/>
      <c r="L192" s="21"/>
      <c r="M192" s="21"/>
      <c r="N192" s="21"/>
      <c r="O192" s="21"/>
      <c r="P192" s="21"/>
      <c r="Q192" s="21"/>
      <c r="R192" s="21" t="s">
        <v>22</v>
      </c>
      <c r="S192" s="21" t="s">
        <v>23</v>
      </c>
      <c r="T192" s="21">
        <v>3</v>
      </c>
      <c r="U192" s="21">
        <v>0</v>
      </c>
      <c r="V192" s="21">
        <v>2</v>
      </c>
      <c r="W192" s="21">
        <v>0</v>
      </c>
      <c r="X192" s="21">
        <v>0</v>
      </c>
      <c r="Y192" s="21">
        <v>6</v>
      </c>
      <c r="Z192" s="21">
        <v>0</v>
      </c>
      <c r="AA192" s="21">
        <v>0</v>
      </c>
      <c r="AB192" s="43" t="s">
        <v>171</v>
      </c>
      <c r="AC192" s="22" t="s">
        <v>51</v>
      </c>
      <c r="AD192" s="151"/>
      <c r="AE192" s="21"/>
      <c r="AF192" s="20" t="s">
        <v>52</v>
      </c>
      <c r="AG192" s="20" t="s">
        <v>52</v>
      </c>
      <c r="AH192" s="20" t="s">
        <v>52</v>
      </c>
      <c r="AI192" s="20" t="s">
        <v>52</v>
      </c>
      <c r="AJ192" s="20" t="s">
        <v>52</v>
      </c>
      <c r="AK192" s="20" t="s">
        <v>52</v>
      </c>
      <c r="AL192" s="20" t="s">
        <v>52</v>
      </c>
      <c r="AM192" s="21">
        <v>2013</v>
      </c>
      <c r="AN192" s="8"/>
    </row>
    <row r="193" spans="1:40" s="15" customFormat="1" ht="63" x14ac:dyDescent="0.25">
      <c r="A193" s="21"/>
      <c r="B193" s="21"/>
      <c r="C193" s="21"/>
      <c r="D193" s="21"/>
      <c r="E193" s="21"/>
      <c r="F193" s="21"/>
      <c r="G193" s="21"/>
      <c r="H193" s="21"/>
      <c r="I193" s="21"/>
      <c r="J193" s="21"/>
      <c r="K193" s="21"/>
      <c r="L193" s="21"/>
      <c r="M193" s="21"/>
      <c r="N193" s="21"/>
      <c r="O193" s="21"/>
      <c r="P193" s="21"/>
      <c r="Q193" s="21"/>
      <c r="R193" s="21" t="s">
        <v>22</v>
      </c>
      <c r="S193" s="21" t="s">
        <v>23</v>
      </c>
      <c r="T193" s="21">
        <v>3</v>
      </c>
      <c r="U193" s="21">
        <v>0</v>
      </c>
      <c r="V193" s="21">
        <v>2</v>
      </c>
      <c r="W193" s="21">
        <v>0</v>
      </c>
      <c r="X193" s="21">
        <v>0</v>
      </c>
      <c r="Y193" s="21">
        <v>6</v>
      </c>
      <c r="Z193" s="21">
        <v>0</v>
      </c>
      <c r="AA193" s="21">
        <v>1</v>
      </c>
      <c r="AB193" s="43" t="s">
        <v>122</v>
      </c>
      <c r="AC193" s="22" t="s">
        <v>18</v>
      </c>
      <c r="AD193" s="151"/>
      <c r="AE193" s="21"/>
      <c r="AF193" s="20">
        <v>100</v>
      </c>
      <c r="AG193" s="20">
        <v>100</v>
      </c>
      <c r="AH193" s="20">
        <v>100</v>
      </c>
      <c r="AI193" s="20">
        <v>100</v>
      </c>
      <c r="AJ193" s="20">
        <v>100</v>
      </c>
      <c r="AK193" s="20">
        <v>100</v>
      </c>
      <c r="AL193" s="20">
        <v>100</v>
      </c>
      <c r="AM193" s="21">
        <v>2013</v>
      </c>
      <c r="AN193" s="8"/>
    </row>
    <row r="194" spans="1:40" s="14" customFormat="1" ht="15.75" x14ac:dyDescent="0.25">
      <c r="A194" s="49"/>
      <c r="B194" s="49"/>
      <c r="C194" s="49"/>
      <c r="D194" s="49"/>
      <c r="E194" s="49"/>
      <c r="F194" s="49"/>
      <c r="G194" s="49"/>
      <c r="H194" s="49"/>
      <c r="I194" s="49"/>
      <c r="J194" s="49"/>
      <c r="K194" s="49"/>
      <c r="L194" s="49"/>
      <c r="M194" s="49"/>
      <c r="N194" s="49"/>
      <c r="O194" s="49"/>
      <c r="P194" s="49"/>
      <c r="Q194" s="49"/>
      <c r="R194" s="49" t="s">
        <v>22</v>
      </c>
      <c r="S194" s="49" t="s">
        <v>23</v>
      </c>
      <c r="T194" s="49">
        <v>9</v>
      </c>
      <c r="U194" s="49">
        <v>0</v>
      </c>
      <c r="V194" s="49">
        <v>0</v>
      </c>
      <c r="W194" s="49">
        <v>0</v>
      </c>
      <c r="X194" s="49">
        <v>0</v>
      </c>
      <c r="Y194" s="49">
        <v>0</v>
      </c>
      <c r="Z194" s="49">
        <v>0</v>
      </c>
      <c r="AA194" s="49">
        <v>0</v>
      </c>
      <c r="AB194" s="50" t="s">
        <v>15</v>
      </c>
      <c r="AC194" s="51" t="s">
        <v>13</v>
      </c>
      <c r="AD194" s="165"/>
      <c r="AE194" s="53">
        <v>40497.699999999997</v>
      </c>
      <c r="AF194" s="53">
        <f>AF195</f>
        <v>41390.699999999997</v>
      </c>
      <c r="AG194" s="53">
        <f>AG195</f>
        <v>41390.699999999997</v>
      </c>
      <c r="AH194" s="53">
        <f t="shared" ref="AF194:AK195" si="15">AH195</f>
        <v>41390.699999999997</v>
      </c>
      <c r="AI194" s="53">
        <f t="shared" si="15"/>
        <v>41390.699999999997</v>
      </c>
      <c r="AJ194" s="53">
        <f t="shared" si="15"/>
        <v>41390.699999999997</v>
      </c>
      <c r="AK194" s="53">
        <f t="shared" si="15"/>
        <v>41390.699999999997</v>
      </c>
      <c r="AL194" s="53">
        <f>AF194+AG194+AH194+AI194+AJ194+AK194</f>
        <v>248344.2</v>
      </c>
      <c r="AM194" s="49">
        <v>2018</v>
      </c>
    </row>
    <row r="195" spans="1:40" s="8" customFormat="1" ht="54.75" customHeight="1" x14ac:dyDescent="0.25">
      <c r="A195" s="21"/>
      <c r="B195" s="21"/>
      <c r="C195" s="21"/>
      <c r="D195" s="21"/>
      <c r="E195" s="21"/>
      <c r="F195" s="21"/>
      <c r="G195" s="21"/>
      <c r="H195" s="21"/>
      <c r="I195" s="21"/>
      <c r="J195" s="21"/>
      <c r="K195" s="21"/>
      <c r="L195" s="21"/>
      <c r="M195" s="21"/>
      <c r="N195" s="21"/>
      <c r="O195" s="21"/>
      <c r="P195" s="21"/>
      <c r="Q195" s="21"/>
      <c r="R195" s="21" t="s">
        <v>22</v>
      </c>
      <c r="S195" s="21" t="s">
        <v>23</v>
      </c>
      <c r="T195" s="21">
        <v>9</v>
      </c>
      <c r="U195" s="21">
        <v>0</v>
      </c>
      <c r="V195" s="21">
        <v>1</v>
      </c>
      <c r="W195" s="21">
        <v>0</v>
      </c>
      <c r="X195" s="21">
        <v>0</v>
      </c>
      <c r="Y195" s="21">
        <v>0</v>
      </c>
      <c r="Z195" s="21">
        <v>0</v>
      </c>
      <c r="AA195" s="21">
        <v>0</v>
      </c>
      <c r="AB195" s="43" t="s">
        <v>58</v>
      </c>
      <c r="AC195" s="22" t="s">
        <v>13</v>
      </c>
      <c r="AD195" s="165"/>
      <c r="AE195" s="20">
        <v>40497.699999999997</v>
      </c>
      <c r="AF195" s="20">
        <f t="shared" si="15"/>
        <v>41390.699999999997</v>
      </c>
      <c r="AG195" s="20">
        <f t="shared" si="15"/>
        <v>41390.699999999997</v>
      </c>
      <c r="AH195" s="20">
        <f t="shared" si="15"/>
        <v>41390.699999999997</v>
      </c>
      <c r="AI195" s="20">
        <f t="shared" si="15"/>
        <v>41390.699999999997</v>
      </c>
      <c r="AJ195" s="20">
        <f t="shared" si="15"/>
        <v>41390.699999999997</v>
      </c>
      <c r="AK195" s="20">
        <f t="shared" si="15"/>
        <v>41390.699999999997</v>
      </c>
      <c r="AL195" s="20">
        <f>AF195+AG195+AH195+AI195+AJ195+AK195</f>
        <v>248344.2</v>
      </c>
      <c r="AM195" s="21">
        <v>2018</v>
      </c>
    </row>
    <row r="196" spans="1:40" s="8" customFormat="1" ht="33.75" customHeight="1" x14ac:dyDescent="0.25">
      <c r="A196" s="21">
        <v>1</v>
      </c>
      <c r="B196" s="21">
        <v>0</v>
      </c>
      <c r="C196" s="21">
        <v>5</v>
      </c>
      <c r="D196" s="21">
        <v>0</v>
      </c>
      <c r="E196" s="21">
        <v>4</v>
      </c>
      <c r="F196" s="21">
        <v>1</v>
      </c>
      <c r="G196" s="21">
        <v>0</v>
      </c>
      <c r="H196" s="21" t="s">
        <v>22</v>
      </c>
      <c r="I196" s="21" t="s">
        <v>23</v>
      </c>
      <c r="J196" s="21">
        <v>9</v>
      </c>
      <c r="K196" s="21">
        <v>9</v>
      </c>
      <c r="L196" s="21">
        <v>1</v>
      </c>
      <c r="M196" s="21">
        <v>2</v>
      </c>
      <c r="N196" s="21">
        <v>0</v>
      </c>
      <c r="O196" s="21">
        <v>0</v>
      </c>
      <c r="P196" s="21">
        <v>0</v>
      </c>
      <c r="Q196" s="21">
        <v>0</v>
      </c>
      <c r="R196" s="21" t="s">
        <v>22</v>
      </c>
      <c r="S196" s="21" t="s">
        <v>23</v>
      </c>
      <c r="T196" s="21">
        <v>9</v>
      </c>
      <c r="U196" s="21">
        <v>0</v>
      </c>
      <c r="V196" s="21">
        <v>1</v>
      </c>
      <c r="W196" s="21">
        <v>0</v>
      </c>
      <c r="X196" s="21">
        <v>0</v>
      </c>
      <c r="Y196" s="21">
        <v>1</v>
      </c>
      <c r="Z196" s="21">
        <v>0</v>
      </c>
      <c r="AA196" s="21">
        <v>0</v>
      </c>
      <c r="AB196" s="43" t="s">
        <v>24</v>
      </c>
      <c r="AC196" s="22" t="s">
        <v>13</v>
      </c>
      <c r="AD196" s="165"/>
      <c r="AE196" s="20">
        <v>40497.699999999997</v>
      </c>
      <c r="AF196" s="20">
        <v>41390.699999999997</v>
      </c>
      <c r="AG196" s="20">
        <v>41390.699999999997</v>
      </c>
      <c r="AH196" s="20">
        <v>41390.699999999997</v>
      </c>
      <c r="AI196" s="20">
        <v>41390.699999999997</v>
      </c>
      <c r="AJ196" s="20">
        <v>41390.699999999997</v>
      </c>
      <c r="AK196" s="20">
        <v>41390.699999999997</v>
      </c>
      <c r="AL196" s="20">
        <f>AF196+AG196+AH196+AI196+AJ196+AK196</f>
        <v>248344.2</v>
      </c>
      <c r="AM196" s="21">
        <v>2018</v>
      </c>
    </row>
    <row r="197" spans="1:40" ht="37.5" customHeight="1" x14ac:dyDescent="0.25">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44" t="s">
        <v>50</v>
      </c>
      <c r="AC197" s="30"/>
      <c r="AD197" s="165"/>
      <c r="AE197" s="31" t="s">
        <v>16</v>
      </c>
      <c r="AF197" s="31" t="s">
        <v>16</v>
      </c>
      <c r="AG197" s="31" t="s">
        <v>16</v>
      </c>
      <c r="AH197" s="31" t="s">
        <v>16</v>
      </c>
      <c r="AI197" s="31" t="s">
        <v>16</v>
      </c>
      <c r="AJ197" s="31" t="s">
        <v>16</v>
      </c>
      <c r="AK197" s="31" t="s">
        <v>16</v>
      </c>
      <c r="AL197" s="31" t="s">
        <v>16</v>
      </c>
      <c r="AM197" s="31" t="s">
        <v>16</v>
      </c>
    </row>
    <row r="198" spans="1:40" ht="50.25" customHeight="1" x14ac:dyDescent="0.25">
      <c r="A198" s="29"/>
      <c r="B198" s="29"/>
      <c r="C198" s="29"/>
      <c r="D198" s="29"/>
      <c r="E198" s="29"/>
      <c r="F198" s="29"/>
      <c r="G198" s="29"/>
      <c r="H198" s="29"/>
      <c r="I198" s="29"/>
      <c r="J198" s="29"/>
      <c r="K198" s="29"/>
      <c r="L198" s="29"/>
      <c r="M198" s="29"/>
      <c r="N198" s="29"/>
      <c r="O198" s="29"/>
      <c r="P198" s="29"/>
      <c r="Q198" s="29"/>
      <c r="R198" s="21" t="s">
        <v>22</v>
      </c>
      <c r="S198" s="21" t="s">
        <v>23</v>
      </c>
      <c r="T198" s="21">
        <v>9</v>
      </c>
      <c r="U198" s="21">
        <v>0</v>
      </c>
      <c r="V198" s="21">
        <v>2</v>
      </c>
      <c r="W198" s="21">
        <v>0</v>
      </c>
      <c r="X198" s="21">
        <v>0</v>
      </c>
      <c r="Y198" s="21">
        <v>1</v>
      </c>
      <c r="Z198" s="21">
        <v>0</v>
      </c>
      <c r="AA198" s="21">
        <v>0</v>
      </c>
      <c r="AB198" s="43" t="s">
        <v>84</v>
      </c>
      <c r="AC198" s="22" t="s">
        <v>51</v>
      </c>
      <c r="AD198" s="165"/>
      <c r="AE198" s="31" t="s">
        <v>16</v>
      </c>
      <c r="AF198" s="22" t="s">
        <v>52</v>
      </c>
      <c r="AG198" s="22" t="s">
        <v>52</v>
      </c>
      <c r="AH198" s="22" t="s">
        <v>52</v>
      </c>
      <c r="AI198" s="22" t="s">
        <v>52</v>
      </c>
      <c r="AJ198" s="22" t="s">
        <v>52</v>
      </c>
      <c r="AK198" s="22" t="s">
        <v>52</v>
      </c>
      <c r="AL198" s="22" t="s">
        <v>52</v>
      </c>
      <c r="AM198" s="31" t="s">
        <v>53</v>
      </c>
    </row>
    <row r="199" spans="1:40" ht="49.5" customHeight="1" x14ac:dyDescent="0.25">
      <c r="A199" s="29"/>
      <c r="B199" s="29"/>
      <c r="C199" s="29"/>
      <c r="D199" s="29"/>
      <c r="E199" s="29"/>
      <c r="F199" s="29"/>
      <c r="G199" s="29"/>
      <c r="H199" s="29"/>
      <c r="I199" s="29"/>
      <c r="J199" s="29"/>
      <c r="K199" s="29"/>
      <c r="L199" s="29"/>
      <c r="M199" s="29"/>
      <c r="N199" s="29"/>
      <c r="O199" s="29"/>
      <c r="P199" s="29"/>
      <c r="Q199" s="29"/>
      <c r="R199" s="21" t="s">
        <v>22</v>
      </c>
      <c r="S199" s="21" t="s">
        <v>23</v>
      </c>
      <c r="T199" s="21">
        <v>9</v>
      </c>
      <c r="U199" s="21">
        <v>0</v>
      </c>
      <c r="V199" s="21">
        <v>2</v>
      </c>
      <c r="W199" s="21">
        <v>0</v>
      </c>
      <c r="X199" s="21">
        <v>0</v>
      </c>
      <c r="Y199" s="21">
        <v>1</v>
      </c>
      <c r="Z199" s="21">
        <v>0</v>
      </c>
      <c r="AA199" s="21">
        <v>1</v>
      </c>
      <c r="AB199" s="43" t="s">
        <v>85</v>
      </c>
      <c r="AC199" s="22" t="s">
        <v>54</v>
      </c>
      <c r="AD199" s="165"/>
      <c r="AE199" s="31" t="s">
        <v>16</v>
      </c>
      <c r="AF199" s="32">
        <v>8</v>
      </c>
      <c r="AG199" s="32">
        <v>7</v>
      </c>
      <c r="AH199" s="32">
        <v>7</v>
      </c>
      <c r="AI199" s="32">
        <v>7</v>
      </c>
      <c r="AJ199" s="32">
        <v>7</v>
      </c>
      <c r="AK199" s="32">
        <v>7</v>
      </c>
      <c r="AL199" s="31">
        <f>AK199+AJ199+AI199+AH199+AG199+AF199</f>
        <v>43</v>
      </c>
      <c r="AM199" s="31" t="s">
        <v>53</v>
      </c>
    </row>
    <row r="200" spans="1:40" ht="51.75" customHeight="1" x14ac:dyDescent="0.25">
      <c r="A200" s="29"/>
      <c r="B200" s="29"/>
      <c r="C200" s="29"/>
      <c r="D200" s="29"/>
      <c r="E200" s="29"/>
      <c r="F200" s="29"/>
      <c r="G200" s="29"/>
      <c r="H200" s="29"/>
      <c r="I200" s="29"/>
      <c r="J200" s="29"/>
      <c r="K200" s="29"/>
      <c r="L200" s="29"/>
      <c r="M200" s="29"/>
      <c r="N200" s="29"/>
      <c r="O200" s="29"/>
      <c r="P200" s="29"/>
      <c r="Q200" s="29"/>
      <c r="R200" s="21" t="s">
        <v>22</v>
      </c>
      <c r="S200" s="21" t="s">
        <v>23</v>
      </c>
      <c r="T200" s="21">
        <v>9</v>
      </c>
      <c r="U200" s="21">
        <v>0</v>
      </c>
      <c r="V200" s="21">
        <v>2</v>
      </c>
      <c r="W200" s="21">
        <v>0</v>
      </c>
      <c r="X200" s="21">
        <v>0</v>
      </c>
      <c r="Y200" s="21">
        <v>1</v>
      </c>
      <c r="Z200" s="21">
        <v>0</v>
      </c>
      <c r="AA200" s="21">
        <v>2</v>
      </c>
      <c r="AB200" s="43" t="s">
        <v>86</v>
      </c>
      <c r="AC200" s="22" t="s">
        <v>55</v>
      </c>
      <c r="AD200" s="165"/>
      <c r="AE200" s="31" t="s">
        <v>16</v>
      </c>
      <c r="AF200" s="33">
        <f t="shared" ref="AF200:AK200" si="16">AF199/37*100</f>
        <v>21.621621621621621</v>
      </c>
      <c r="AG200" s="33">
        <f t="shared" si="16"/>
        <v>18.918918918918919</v>
      </c>
      <c r="AH200" s="33">
        <f t="shared" si="16"/>
        <v>18.918918918918919</v>
      </c>
      <c r="AI200" s="33">
        <f t="shared" si="16"/>
        <v>18.918918918918919</v>
      </c>
      <c r="AJ200" s="33">
        <f t="shared" si="16"/>
        <v>18.918918918918919</v>
      </c>
      <c r="AK200" s="33">
        <f t="shared" si="16"/>
        <v>18.918918918918919</v>
      </c>
      <c r="AL200" s="33">
        <f>AK200</f>
        <v>18.918918918918919</v>
      </c>
      <c r="AM200" s="31" t="s">
        <v>53</v>
      </c>
    </row>
    <row r="201" spans="1:40" ht="50.25" customHeight="1" x14ac:dyDescent="0.25">
      <c r="A201" s="29"/>
      <c r="B201" s="29"/>
      <c r="C201" s="29"/>
      <c r="D201" s="29"/>
      <c r="E201" s="29"/>
      <c r="F201" s="29"/>
      <c r="G201" s="29"/>
      <c r="H201" s="29"/>
      <c r="I201" s="29"/>
      <c r="J201" s="29"/>
      <c r="K201" s="29"/>
      <c r="L201" s="29"/>
      <c r="M201" s="29"/>
      <c r="N201" s="29"/>
      <c r="O201" s="29"/>
      <c r="P201" s="29"/>
      <c r="Q201" s="29"/>
      <c r="R201" s="21" t="s">
        <v>22</v>
      </c>
      <c r="S201" s="21" t="s">
        <v>23</v>
      </c>
      <c r="T201" s="21">
        <v>9</v>
      </c>
      <c r="U201" s="21">
        <v>0</v>
      </c>
      <c r="V201" s="21">
        <v>2</v>
      </c>
      <c r="W201" s="21">
        <v>0</v>
      </c>
      <c r="X201" s="21">
        <v>0</v>
      </c>
      <c r="Y201" s="21">
        <v>2</v>
      </c>
      <c r="Z201" s="21">
        <v>0</v>
      </c>
      <c r="AA201" s="21">
        <v>0</v>
      </c>
      <c r="AB201" s="43" t="s">
        <v>87</v>
      </c>
      <c r="AC201" s="22" t="s">
        <v>51</v>
      </c>
      <c r="AD201" s="165"/>
      <c r="AE201" s="31" t="s">
        <v>16</v>
      </c>
      <c r="AF201" s="22" t="s">
        <v>52</v>
      </c>
      <c r="AG201" s="22" t="s">
        <v>52</v>
      </c>
      <c r="AH201" s="22" t="s">
        <v>52</v>
      </c>
      <c r="AI201" s="22" t="s">
        <v>52</v>
      </c>
      <c r="AJ201" s="22" t="s">
        <v>52</v>
      </c>
      <c r="AK201" s="22" t="s">
        <v>52</v>
      </c>
      <c r="AL201" s="22" t="s">
        <v>52</v>
      </c>
      <c r="AM201" s="31" t="s">
        <v>53</v>
      </c>
    </row>
    <row r="202" spans="1:40" ht="52.5" customHeight="1" x14ac:dyDescent="0.25">
      <c r="A202" s="29"/>
      <c r="B202" s="29"/>
      <c r="C202" s="29"/>
      <c r="D202" s="29"/>
      <c r="E202" s="29"/>
      <c r="F202" s="29"/>
      <c r="G202" s="29"/>
      <c r="H202" s="29"/>
      <c r="I202" s="29"/>
      <c r="J202" s="29"/>
      <c r="K202" s="29"/>
      <c r="L202" s="29"/>
      <c r="M202" s="29"/>
      <c r="N202" s="29"/>
      <c r="O202" s="29"/>
      <c r="P202" s="29"/>
      <c r="Q202" s="29"/>
      <c r="R202" s="21" t="s">
        <v>22</v>
      </c>
      <c r="S202" s="21" t="s">
        <v>23</v>
      </c>
      <c r="T202" s="21">
        <v>9</v>
      </c>
      <c r="U202" s="21">
        <v>0</v>
      </c>
      <c r="V202" s="21">
        <v>2</v>
      </c>
      <c r="W202" s="21">
        <v>0</v>
      </c>
      <c r="X202" s="21">
        <v>0</v>
      </c>
      <c r="Y202" s="21">
        <v>2</v>
      </c>
      <c r="Z202" s="21">
        <v>0</v>
      </c>
      <c r="AA202" s="21">
        <v>1</v>
      </c>
      <c r="AB202" s="43" t="s">
        <v>88</v>
      </c>
      <c r="AC202" s="22" t="s">
        <v>54</v>
      </c>
      <c r="AD202" s="165"/>
      <c r="AE202" s="31" t="s">
        <v>16</v>
      </c>
      <c r="AF202" s="34">
        <v>3</v>
      </c>
      <c r="AG202" s="34">
        <v>3</v>
      </c>
      <c r="AH202" s="34">
        <v>1</v>
      </c>
      <c r="AI202" s="34">
        <v>1</v>
      </c>
      <c r="AJ202" s="34">
        <v>1</v>
      </c>
      <c r="AK202" s="34">
        <v>1</v>
      </c>
      <c r="AL202" s="34">
        <f>AK202+AJ202+AI202+AH202+AG202+AF202</f>
        <v>10</v>
      </c>
      <c r="AM202" s="31" t="s">
        <v>53</v>
      </c>
    </row>
  </sheetData>
  <mergeCells count="54">
    <mergeCell ref="A17:C19"/>
    <mergeCell ref="W17:Y19"/>
    <mergeCell ref="A16:Q16"/>
    <mergeCell ref="U17:U19"/>
    <mergeCell ref="D17:E19"/>
    <mergeCell ref="F17:G19"/>
    <mergeCell ref="L18:M19"/>
    <mergeCell ref="R16:AA16"/>
    <mergeCell ref="AF1:AM2"/>
    <mergeCell ref="D10:AF10"/>
    <mergeCell ref="D11:AF11"/>
    <mergeCell ref="D12:P12"/>
    <mergeCell ref="A4:AM4"/>
    <mergeCell ref="A5:AM5"/>
    <mergeCell ref="A6:AM6"/>
    <mergeCell ref="A7:AM7"/>
    <mergeCell ref="D13:P13"/>
    <mergeCell ref="AD197:AD202"/>
    <mergeCell ref="AD44:AD53"/>
    <mergeCell ref="AD61:AD69"/>
    <mergeCell ref="H17:N17"/>
    <mergeCell ref="AD82:AD89"/>
    <mergeCell ref="N18:N19"/>
    <mergeCell ref="H18:I19"/>
    <mergeCell ref="AD194:AD196"/>
    <mergeCell ref="AD175:AD193"/>
    <mergeCell ref="D14:AA14"/>
    <mergeCell ref="O17:Q19"/>
    <mergeCell ref="J18:J19"/>
    <mergeCell ref="K18:K19"/>
    <mergeCell ref="D15:AF15"/>
    <mergeCell ref="T17:T19"/>
    <mergeCell ref="AB16:AB19"/>
    <mergeCell ref="AG17:AG19"/>
    <mergeCell ref="R17:S19"/>
    <mergeCell ref="V17:V19"/>
    <mergeCell ref="AC16:AC19"/>
    <mergeCell ref="Z17:AA19"/>
    <mergeCell ref="AD31:AD41"/>
    <mergeCell ref="AD98:AD169"/>
    <mergeCell ref="AM17:AM19"/>
    <mergeCell ref="AI17:AI19"/>
    <mergeCell ref="AL17:AL19"/>
    <mergeCell ref="AD72:AD81"/>
    <mergeCell ref="AD16:AD19"/>
    <mergeCell ref="AD20:AD29"/>
    <mergeCell ref="AD54:AD59"/>
    <mergeCell ref="AF16:AK16"/>
    <mergeCell ref="AK17:AK19"/>
    <mergeCell ref="AE16:AE19"/>
    <mergeCell ref="AF17:AF19"/>
    <mergeCell ref="AL16:AM16"/>
    <mergeCell ref="AJ17:AJ19"/>
    <mergeCell ref="AH17:AH19"/>
  </mergeCells>
  <phoneticPr fontId="3" type="noConversion"/>
  <pageMargins left="0.19685039370078741" right="0.19685039370078741" top="0.31496062992125984" bottom="0.19685039370078741" header="0.19685039370078741" footer="0.15748031496062992"/>
  <pageSetup paperSize="9" scale="34" firstPageNumber="40" fitToHeight="40" orientation="landscape" useFirstPageNumber="1"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M215"/>
  <sheetViews>
    <sheetView tabSelected="1" topLeftCell="F1" zoomScale="70" zoomScaleNormal="70" zoomScaleSheetLayoutView="70" workbookViewId="0"/>
  </sheetViews>
  <sheetFormatPr defaultColWidth="9.140625" defaultRowHeight="15" x14ac:dyDescent="0.25"/>
  <cols>
    <col min="1" max="15" width="9.140625" style="6"/>
    <col min="16" max="17" width="6.28515625" style="5" customWidth="1"/>
    <col min="18" max="19" width="7.5703125" style="5" customWidth="1"/>
    <col min="20" max="20" width="7.42578125" style="5" customWidth="1"/>
    <col min="21" max="21" width="6.140625" style="5" customWidth="1"/>
    <col min="22" max="22" width="7" style="5" customWidth="1"/>
    <col min="23" max="23" width="6.7109375" style="5" customWidth="1"/>
    <col min="24" max="24" width="6.42578125" style="5" customWidth="1"/>
    <col min="25" max="25" width="6.85546875" style="5" customWidth="1"/>
    <col min="26" max="26" width="75.7109375" style="95" customWidth="1"/>
    <col min="27" max="27" width="23" style="6" bestFit="1" customWidth="1"/>
    <col min="28" max="29" width="17" style="6" customWidth="1"/>
    <col min="30" max="31" width="15.28515625" style="95" customWidth="1"/>
    <col min="32" max="32" width="13.42578125" style="6" customWidth="1"/>
    <col min="33" max="33" width="13" style="6" customWidth="1"/>
    <col min="34" max="35" width="13.28515625" style="6" customWidth="1"/>
    <col min="36" max="36" width="15.42578125" style="6" customWidth="1"/>
    <col min="37" max="37" width="14.85546875" style="6" customWidth="1"/>
    <col min="38" max="38" width="0" style="6" hidden="1" customWidth="1"/>
    <col min="39" max="39" width="31.7109375" style="6" hidden="1" customWidth="1"/>
    <col min="40" max="40" width="11.28515625" style="6" customWidth="1"/>
    <col min="41" max="16384" width="9.140625" style="6"/>
  </cols>
  <sheetData>
    <row r="2" spans="16:37" ht="79.900000000000006" customHeight="1" x14ac:dyDescent="0.25">
      <c r="AD2" s="207" t="s">
        <v>446</v>
      </c>
      <c r="AE2" s="207"/>
      <c r="AF2" s="207"/>
      <c r="AG2" s="207"/>
      <c r="AH2" s="207"/>
      <c r="AI2" s="207"/>
      <c r="AJ2" s="207"/>
      <c r="AK2" s="207"/>
    </row>
    <row r="3" spans="16:37" s="11" customFormat="1" ht="53.25" customHeight="1" x14ac:dyDescent="0.25">
      <c r="P3" s="10"/>
      <c r="Q3" s="10"/>
      <c r="R3" s="10"/>
      <c r="S3" s="10"/>
      <c r="T3" s="10"/>
      <c r="U3" s="10"/>
      <c r="V3" s="10"/>
      <c r="W3" s="10"/>
      <c r="X3" s="10"/>
      <c r="Y3" s="10"/>
      <c r="Z3" s="94"/>
      <c r="AD3" s="171" t="s">
        <v>445</v>
      </c>
      <c r="AE3" s="171"/>
      <c r="AF3" s="171"/>
      <c r="AG3" s="171"/>
      <c r="AH3" s="171"/>
      <c r="AI3" s="171"/>
      <c r="AJ3" s="171"/>
      <c r="AK3" s="171"/>
    </row>
    <row r="4" spans="16:37" s="11" customFormat="1" ht="15.75" x14ac:dyDescent="0.25">
      <c r="P4" s="10"/>
      <c r="Q4" s="10"/>
      <c r="R4" s="10"/>
      <c r="S4" s="10"/>
      <c r="T4" s="10"/>
      <c r="U4" s="10"/>
      <c r="V4" s="10"/>
      <c r="W4" s="10"/>
      <c r="X4" s="10"/>
      <c r="Y4" s="10"/>
      <c r="Z4" s="94"/>
      <c r="AD4" s="94"/>
      <c r="AE4" s="94"/>
    </row>
    <row r="5" spans="16:37" s="11" customFormat="1" ht="15.75" x14ac:dyDescent="0.25">
      <c r="P5" s="169" t="s">
        <v>46</v>
      </c>
      <c r="Q5" s="169"/>
      <c r="R5" s="169"/>
      <c r="S5" s="169"/>
      <c r="T5" s="169"/>
      <c r="U5" s="169"/>
      <c r="V5" s="169"/>
      <c r="W5" s="169"/>
      <c r="X5" s="169"/>
      <c r="Y5" s="169"/>
      <c r="Z5" s="169"/>
      <c r="AA5" s="169"/>
      <c r="AB5" s="169"/>
      <c r="AC5" s="169"/>
      <c r="AD5" s="169"/>
      <c r="AE5" s="169"/>
      <c r="AF5" s="169"/>
      <c r="AG5" s="169"/>
      <c r="AH5" s="169"/>
      <c r="AI5" s="169"/>
      <c r="AJ5" s="169"/>
      <c r="AK5" s="169"/>
    </row>
    <row r="6" spans="16:37" s="11" customFormat="1" ht="15.75" x14ac:dyDescent="0.25">
      <c r="P6" s="170" t="s">
        <v>345</v>
      </c>
      <c r="Q6" s="170"/>
      <c r="R6" s="170"/>
      <c r="S6" s="170"/>
      <c r="T6" s="170"/>
      <c r="U6" s="170"/>
      <c r="V6" s="170"/>
      <c r="W6" s="170"/>
      <c r="X6" s="170"/>
      <c r="Y6" s="170"/>
      <c r="Z6" s="170"/>
      <c r="AA6" s="170"/>
      <c r="AB6" s="170"/>
      <c r="AC6" s="170"/>
      <c r="AD6" s="170"/>
      <c r="AE6" s="170"/>
      <c r="AF6" s="170"/>
      <c r="AG6" s="170"/>
      <c r="AH6" s="170"/>
      <c r="AI6" s="170"/>
      <c r="AJ6" s="170"/>
      <c r="AK6" s="170"/>
    </row>
    <row r="7" spans="16:37" s="10" customFormat="1" ht="19.5" customHeight="1" x14ac:dyDescent="0.25">
      <c r="P7" s="170" t="s">
        <v>402</v>
      </c>
      <c r="Q7" s="170"/>
      <c r="R7" s="170"/>
      <c r="S7" s="170"/>
      <c r="T7" s="170"/>
      <c r="U7" s="170"/>
      <c r="V7" s="170"/>
      <c r="W7" s="170"/>
      <c r="X7" s="170"/>
      <c r="Y7" s="170"/>
      <c r="Z7" s="170"/>
      <c r="AA7" s="170"/>
      <c r="AB7" s="170"/>
      <c r="AC7" s="170"/>
      <c r="AD7" s="170"/>
      <c r="AE7" s="170"/>
      <c r="AF7" s="170"/>
      <c r="AG7" s="170"/>
      <c r="AH7" s="170"/>
      <c r="AI7" s="170"/>
      <c r="AJ7" s="170"/>
      <c r="AK7" s="170"/>
    </row>
    <row r="8" spans="16:37" s="11" customFormat="1" ht="15.75" x14ac:dyDescent="0.25">
      <c r="P8" s="170"/>
      <c r="Q8" s="170"/>
      <c r="R8" s="170"/>
      <c r="S8" s="170"/>
      <c r="T8" s="170"/>
      <c r="U8" s="170"/>
      <c r="V8" s="170"/>
      <c r="W8" s="170"/>
      <c r="X8" s="170"/>
      <c r="Y8" s="170"/>
      <c r="Z8" s="170"/>
      <c r="AA8" s="170"/>
      <c r="AB8" s="170"/>
      <c r="AC8" s="170"/>
      <c r="AD8" s="170"/>
      <c r="AE8" s="170"/>
      <c r="AF8" s="170"/>
      <c r="AG8" s="170"/>
      <c r="AH8" s="170"/>
      <c r="AI8" s="170"/>
      <c r="AJ8" s="170"/>
      <c r="AK8" s="170"/>
    </row>
    <row r="9" spans="16:37" s="11" customFormat="1" ht="15.75" x14ac:dyDescent="0.25">
      <c r="P9" s="171" t="s">
        <v>10</v>
      </c>
      <c r="Q9" s="171"/>
      <c r="R9" s="171"/>
      <c r="S9" s="171"/>
      <c r="T9" s="171"/>
      <c r="U9" s="171"/>
      <c r="V9" s="171"/>
      <c r="W9" s="171"/>
      <c r="X9" s="171"/>
      <c r="Y9" s="171"/>
      <c r="Z9" s="171"/>
      <c r="AA9" s="171"/>
      <c r="AB9" s="171"/>
      <c r="AC9" s="171"/>
      <c r="AD9" s="171"/>
      <c r="AE9" s="171"/>
      <c r="AF9" s="171"/>
      <c r="AG9" s="171"/>
      <c r="AH9" s="171"/>
      <c r="AI9" s="171"/>
      <c r="AJ9" s="171"/>
      <c r="AK9" s="171"/>
    </row>
    <row r="10" spans="16:37" s="11" customFormat="1" ht="15.75" x14ac:dyDescent="0.25">
      <c r="P10" s="171" t="s">
        <v>416</v>
      </c>
      <c r="Q10" s="171"/>
      <c r="R10" s="171"/>
      <c r="S10" s="171"/>
      <c r="T10" s="171"/>
      <c r="U10" s="171"/>
      <c r="V10" s="171"/>
      <c r="W10" s="171"/>
      <c r="X10" s="171"/>
      <c r="Y10" s="171"/>
      <c r="Z10" s="171"/>
      <c r="AA10" s="171"/>
      <c r="AB10" s="171"/>
      <c r="AC10" s="171"/>
      <c r="AD10" s="171"/>
      <c r="AE10" s="171"/>
      <c r="AF10" s="171"/>
      <c r="AG10" s="171"/>
      <c r="AH10" s="171"/>
      <c r="AI10" s="171"/>
      <c r="AJ10" s="171"/>
      <c r="AK10" s="171"/>
    </row>
    <row r="11" spans="16:37" s="11" customFormat="1" ht="15.75" x14ac:dyDescent="0.25">
      <c r="P11" s="171" t="s">
        <v>417</v>
      </c>
      <c r="Q11" s="171"/>
      <c r="R11" s="171"/>
      <c r="S11" s="171"/>
      <c r="T11" s="171"/>
      <c r="U11" s="171"/>
      <c r="V11" s="171"/>
      <c r="W11" s="171"/>
      <c r="X11" s="171"/>
      <c r="Y11" s="171"/>
      <c r="Z11" s="171"/>
      <c r="AA11" s="171"/>
      <c r="AB11" s="171"/>
      <c r="AC11" s="171"/>
      <c r="AD11" s="171"/>
      <c r="AE11" s="171"/>
      <c r="AF11" s="171"/>
      <c r="AG11" s="171"/>
      <c r="AH11" s="171"/>
      <c r="AI11" s="171"/>
      <c r="AJ11" s="171"/>
      <c r="AK11" s="171"/>
    </row>
    <row r="12" spans="16:37" s="11" customFormat="1" ht="15.75" x14ac:dyDescent="0.25">
      <c r="P12" s="171" t="s">
        <v>415</v>
      </c>
      <c r="Q12" s="171"/>
      <c r="R12" s="171"/>
      <c r="S12" s="171"/>
      <c r="T12" s="171"/>
      <c r="U12" s="171"/>
      <c r="V12" s="171"/>
      <c r="W12" s="171"/>
      <c r="X12" s="171"/>
      <c r="Y12" s="171"/>
      <c r="Z12" s="171"/>
      <c r="AA12" s="171"/>
      <c r="AB12" s="141"/>
      <c r="AC12" s="141"/>
      <c r="AD12" s="141"/>
      <c r="AE12" s="141"/>
      <c r="AF12" s="141"/>
      <c r="AG12" s="141"/>
      <c r="AH12" s="141"/>
      <c r="AI12" s="141"/>
      <c r="AJ12" s="141"/>
      <c r="AK12" s="141"/>
    </row>
    <row r="13" spans="16:37" s="11" customFormat="1" ht="15.75" x14ac:dyDescent="0.25">
      <c r="P13" s="171" t="s">
        <v>418</v>
      </c>
      <c r="Q13" s="171"/>
      <c r="R13" s="171"/>
      <c r="S13" s="171"/>
      <c r="T13" s="171"/>
      <c r="U13" s="171"/>
      <c r="V13" s="171"/>
      <c r="W13" s="171"/>
      <c r="X13" s="171"/>
      <c r="Y13" s="171"/>
      <c r="Z13" s="171"/>
      <c r="AA13" s="171"/>
      <c r="AB13" s="141"/>
      <c r="AC13" s="141"/>
      <c r="AD13" s="141"/>
      <c r="AE13" s="141"/>
      <c r="AF13" s="141"/>
      <c r="AG13" s="141"/>
      <c r="AH13" s="141"/>
      <c r="AI13" s="141"/>
      <c r="AJ13" s="141"/>
      <c r="AK13" s="141"/>
    </row>
    <row r="14" spans="16:37" s="11" customFormat="1" ht="15.75" x14ac:dyDescent="0.25">
      <c r="P14" s="171" t="s">
        <v>419</v>
      </c>
      <c r="Q14" s="171"/>
      <c r="R14" s="171"/>
      <c r="S14" s="171"/>
      <c r="T14" s="171"/>
      <c r="U14" s="171"/>
      <c r="V14" s="171"/>
      <c r="W14" s="171"/>
      <c r="X14" s="171"/>
      <c r="Y14" s="171"/>
      <c r="Z14" s="171"/>
      <c r="AA14" s="171"/>
      <c r="AB14" s="141"/>
      <c r="AC14" s="141"/>
      <c r="AD14" s="141"/>
      <c r="AE14" s="141"/>
      <c r="AF14" s="141"/>
      <c r="AG14" s="141"/>
      <c r="AH14" s="141"/>
      <c r="AI14" s="141"/>
      <c r="AJ14" s="141"/>
      <c r="AK14" s="141"/>
    </row>
    <row r="15" spans="16:37" s="11" customFormat="1" ht="15.75" customHeight="1" x14ac:dyDescent="0.25">
      <c r="P15" s="171" t="s">
        <v>420</v>
      </c>
      <c r="Q15" s="171"/>
      <c r="R15" s="171"/>
      <c r="S15" s="171"/>
      <c r="T15" s="171"/>
      <c r="U15" s="171"/>
      <c r="V15" s="171"/>
      <c r="W15" s="171"/>
      <c r="X15" s="171"/>
      <c r="Y15" s="171"/>
      <c r="Z15" s="171"/>
      <c r="AA15" s="171"/>
      <c r="AB15" s="171"/>
      <c r="AC15" s="171"/>
      <c r="AD15" s="171"/>
      <c r="AE15" s="141"/>
      <c r="AF15" s="141"/>
      <c r="AG15" s="141"/>
      <c r="AH15" s="141"/>
      <c r="AI15" s="141"/>
      <c r="AJ15" s="141"/>
      <c r="AK15" s="141"/>
    </row>
    <row r="16" spans="16:37" s="11" customFormat="1" ht="15.75" x14ac:dyDescent="0.25">
      <c r="P16" s="171"/>
      <c r="Q16" s="171"/>
      <c r="R16" s="171"/>
      <c r="S16" s="171"/>
      <c r="T16" s="171"/>
      <c r="U16" s="171"/>
      <c r="V16" s="171"/>
      <c r="W16" s="171"/>
      <c r="X16" s="171"/>
      <c r="Y16" s="171"/>
      <c r="Z16" s="171"/>
      <c r="AA16" s="171"/>
      <c r="AB16" s="141"/>
      <c r="AC16" s="141"/>
      <c r="AD16" s="141"/>
      <c r="AE16" s="141"/>
      <c r="AF16" s="141"/>
      <c r="AG16" s="141"/>
      <c r="AH16" s="141"/>
      <c r="AI16" s="141"/>
      <c r="AJ16" s="141"/>
      <c r="AK16" s="141"/>
    </row>
    <row r="17" spans="2:37" s="4" customFormat="1" ht="12" customHeight="1" x14ac:dyDescent="0.2">
      <c r="B17" s="208" t="s">
        <v>11</v>
      </c>
      <c r="C17" s="208"/>
      <c r="D17" s="208"/>
      <c r="E17" s="208"/>
      <c r="F17" s="208"/>
      <c r="G17" s="208"/>
      <c r="H17" s="208"/>
      <c r="I17" s="208"/>
      <c r="J17" s="208"/>
      <c r="K17" s="208"/>
      <c r="L17" s="208"/>
      <c r="M17" s="208"/>
      <c r="N17" s="208"/>
      <c r="O17" s="208"/>
      <c r="P17" s="176" t="s">
        <v>36</v>
      </c>
      <c r="Q17" s="176"/>
      <c r="R17" s="176"/>
      <c r="S17" s="176"/>
      <c r="T17" s="176"/>
      <c r="U17" s="176"/>
      <c r="V17" s="176"/>
      <c r="W17" s="176"/>
      <c r="X17" s="176"/>
      <c r="Y17" s="176"/>
      <c r="Z17" s="173" t="s">
        <v>396</v>
      </c>
      <c r="AA17" s="173" t="s">
        <v>12</v>
      </c>
      <c r="AB17" s="173" t="s">
        <v>395</v>
      </c>
      <c r="AC17" s="173" t="s">
        <v>260</v>
      </c>
      <c r="AD17" s="186" t="s">
        <v>48</v>
      </c>
      <c r="AE17" s="187"/>
      <c r="AF17" s="187"/>
      <c r="AG17" s="187"/>
      <c r="AH17" s="187"/>
      <c r="AI17" s="188"/>
      <c r="AJ17" s="220" t="s">
        <v>42</v>
      </c>
      <c r="AK17" s="221"/>
    </row>
    <row r="18" spans="2:37" s="4" customFormat="1" ht="38.25" customHeight="1" x14ac:dyDescent="0.2">
      <c r="B18" s="209" t="s">
        <v>27</v>
      </c>
      <c r="C18" s="210"/>
      <c r="D18" s="211"/>
      <c r="E18" s="209" t="s">
        <v>28</v>
      </c>
      <c r="F18" s="211"/>
      <c r="G18" s="209" t="s">
        <v>29</v>
      </c>
      <c r="H18" s="211"/>
      <c r="I18" s="208" t="s">
        <v>351</v>
      </c>
      <c r="J18" s="208"/>
      <c r="K18" s="208"/>
      <c r="L18" s="208"/>
      <c r="M18" s="208"/>
      <c r="N18" s="208"/>
      <c r="O18" s="208"/>
      <c r="P18" s="172" t="s">
        <v>30</v>
      </c>
      <c r="Q18" s="172"/>
      <c r="R18" s="172" t="s">
        <v>31</v>
      </c>
      <c r="S18" s="172" t="s">
        <v>138</v>
      </c>
      <c r="T18" s="172" t="s">
        <v>38</v>
      </c>
      <c r="U18" s="172" t="s">
        <v>406</v>
      </c>
      <c r="V18" s="172"/>
      <c r="W18" s="172"/>
      <c r="X18" s="172" t="s">
        <v>40</v>
      </c>
      <c r="Y18" s="172"/>
      <c r="Z18" s="174"/>
      <c r="AA18" s="174"/>
      <c r="AB18" s="174"/>
      <c r="AC18" s="174"/>
      <c r="AD18" s="189"/>
      <c r="AE18" s="190"/>
      <c r="AF18" s="190"/>
      <c r="AG18" s="190"/>
      <c r="AH18" s="190"/>
      <c r="AI18" s="191"/>
      <c r="AJ18" s="173" t="s">
        <v>43</v>
      </c>
      <c r="AK18" s="173" t="s">
        <v>44</v>
      </c>
    </row>
    <row r="19" spans="2:37" s="4" customFormat="1" ht="15" customHeight="1" x14ac:dyDescent="0.2">
      <c r="B19" s="217"/>
      <c r="C19" s="219"/>
      <c r="D19" s="218"/>
      <c r="E19" s="217"/>
      <c r="F19" s="218"/>
      <c r="G19" s="217"/>
      <c r="H19" s="218"/>
      <c r="I19" s="209" t="s">
        <v>30</v>
      </c>
      <c r="J19" s="211"/>
      <c r="K19" s="215" t="s">
        <v>31</v>
      </c>
      <c r="L19" s="209" t="s">
        <v>352</v>
      </c>
      <c r="M19" s="210"/>
      <c r="N19" s="210"/>
      <c r="O19" s="211"/>
      <c r="P19" s="172"/>
      <c r="Q19" s="172"/>
      <c r="R19" s="172"/>
      <c r="S19" s="172"/>
      <c r="T19" s="172"/>
      <c r="U19" s="172"/>
      <c r="V19" s="172"/>
      <c r="W19" s="172"/>
      <c r="X19" s="172"/>
      <c r="Y19" s="172"/>
      <c r="Z19" s="174"/>
      <c r="AA19" s="174"/>
      <c r="AB19" s="174"/>
      <c r="AC19" s="174"/>
      <c r="AD19" s="192"/>
      <c r="AE19" s="193"/>
      <c r="AF19" s="193"/>
      <c r="AG19" s="193"/>
      <c r="AH19" s="193"/>
      <c r="AI19" s="194"/>
      <c r="AJ19" s="174"/>
      <c r="AK19" s="174"/>
    </row>
    <row r="20" spans="2:37" s="4" customFormat="1" ht="66.75" customHeight="1" x14ac:dyDescent="0.2">
      <c r="B20" s="212"/>
      <c r="C20" s="213"/>
      <c r="D20" s="214"/>
      <c r="E20" s="212"/>
      <c r="F20" s="214"/>
      <c r="G20" s="212"/>
      <c r="H20" s="214"/>
      <c r="I20" s="212"/>
      <c r="J20" s="214"/>
      <c r="K20" s="216"/>
      <c r="L20" s="212"/>
      <c r="M20" s="213"/>
      <c r="N20" s="213"/>
      <c r="O20" s="214"/>
      <c r="P20" s="172"/>
      <c r="Q20" s="172"/>
      <c r="R20" s="172"/>
      <c r="S20" s="172"/>
      <c r="T20" s="172"/>
      <c r="U20" s="172"/>
      <c r="V20" s="172"/>
      <c r="W20" s="172"/>
      <c r="X20" s="172"/>
      <c r="Y20" s="172"/>
      <c r="Z20" s="175"/>
      <c r="AA20" s="175"/>
      <c r="AB20" s="175"/>
      <c r="AC20" s="175"/>
      <c r="AD20" s="148">
        <v>2014</v>
      </c>
      <c r="AE20" s="148">
        <v>2015</v>
      </c>
      <c r="AF20" s="148">
        <v>2016</v>
      </c>
      <c r="AG20" s="148">
        <v>2017</v>
      </c>
      <c r="AH20" s="148">
        <v>2018</v>
      </c>
      <c r="AI20" s="149">
        <v>2019</v>
      </c>
      <c r="AJ20" s="175"/>
      <c r="AK20" s="175"/>
    </row>
    <row r="21" spans="2:37" s="4" customFormat="1" ht="24.75" customHeight="1" x14ac:dyDescent="0.2">
      <c r="B21" s="148">
        <v>1</v>
      </c>
      <c r="C21" s="148">
        <v>2</v>
      </c>
      <c r="D21" s="148">
        <v>3</v>
      </c>
      <c r="E21" s="148">
        <v>4</v>
      </c>
      <c r="F21" s="148">
        <v>5</v>
      </c>
      <c r="G21" s="148">
        <v>6</v>
      </c>
      <c r="H21" s="148">
        <v>7</v>
      </c>
      <c r="I21" s="148">
        <v>8</v>
      </c>
      <c r="J21" s="148">
        <v>9</v>
      </c>
      <c r="K21" s="148">
        <v>10</v>
      </c>
      <c r="L21" s="148">
        <v>11</v>
      </c>
      <c r="M21" s="148">
        <v>12</v>
      </c>
      <c r="N21" s="148">
        <v>13</v>
      </c>
      <c r="O21" s="148">
        <v>14</v>
      </c>
      <c r="P21" s="148">
        <v>15</v>
      </c>
      <c r="Q21" s="148">
        <v>16</v>
      </c>
      <c r="R21" s="148">
        <v>17</v>
      </c>
      <c r="S21" s="148">
        <v>18</v>
      </c>
      <c r="T21" s="148">
        <v>19</v>
      </c>
      <c r="U21" s="148">
        <v>20</v>
      </c>
      <c r="V21" s="148">
        <v>21</v>
      </c>
      <c r="W21" s="148">
        <v>22</v>
      </c>
      <c r="X21" s="148">
        <v>23</v>
      </c>
      <c r="Y21" s="148">
        <v>24</v>
      </c>
      <c r="Z21" s="148">
        <v>25</v>
      </c>
      <c r="AA21" s="128">
        <v>26</v>
      </c>
      <c r="AB21" s="148">
        <v>27</v>
      </c>
      <c r="AC21" s="128">
        <v>28</v>
      </c>
      <c r="AD21" s="148">
        <v>29</v>
      </c>
      <c r="AE21" s="128">
        <v>30</v>
      </c>
      <c r="AF21" s="148">
        <v>31</v>
      </c>
      <c r="AG21" s="128">
        <v>32</v>
      </c>
      <c r="AH21" s="148">
        <v>33</v>
      </c>
      <c r="AI21" s="128">
        <v>34</v>
      </c>
      <c r="AJ21" s="148">
        <v>35</v>
      </c>
      <c r="AK21" s="128">
        <v>36</v>
      </c>
    </row>
    <row r="22" spans="2:37" s="7" customFormat="1" ht="15.75" x14ac:dyDescent="0.25">
      <c r="B22" s="111"/>
      <c r="C22" s="111"/>
      <c r="D22" s="111"/>
      <c r="E22" s="111"/>
      <c r="F22" s="111"/>
      <c r="G22" s="111"/>
      <c r="H22" s="111"/>
      <c r="I22" s="111"/>
      <c r="J22" s="111"/>
      <c r="K22" s="111"/>
      <c r="L22" s="111"/>
      <c r="M22" s="111"/>
      <c r="N22" s="111"/>
      <c r="O22" s="111"/>
      <c r="P22" s="111" t="s">
        <v>25</v>
      </c>
      <c r="Q22" s="111" t="s">
        <v>25</v>
      </c>
      <c r="R22" s="111" t="s">
        <v>25</v>
      </c>
      <c r="S22" s="111" t="s">
        <v>25</v>
      </c>
      <c r="T22" s="111" t="s">
        <v>25</v>
      </c>
      <c r="U22" s="111" t="s">
        <v>25</v>
      </c>
      <c r="V22" s="111" t="s">
        <v>25</v>
      </c>
      <c r="W22" s="111" t="s">
        <v>25</v>
      </c>
      <c r="X22" s="111" t="s">
        <v>25</v>
      </c>
      <c r="Y22" s="111" t="s">
        <v>25</v>
      </c>
      <c r="Z22" s="112" t="s">
        <v>14</v>
      </c>
      <c r="AA22" s="113" t="s">
        <v>13</v>
      </c>
      <c r="AB22" s="180"/>
      <c r="AC22" s="114">
        <f>AC24+AC25</f>
        <v>391656.3</v>
      </c>
      <c r="AD22" s="114">
        <f>AD24+AD25</f>
        <v>211604</v>
      </c>
      <c r="AE22" s="114">
        <f>AE24</f>
        <v>171762.5</v>
      </c>
      <c r="AF22" s="114">
        <f>AF24</f>
        <v>171762.5</v>
      </c>
      <c r="AG22" s="114">
        <f>AG24</f>
        <v>171804.3</v>
      </c>
      <c r="AH22" s="114">
        <f>AH24</f>
        <v>171804.3</v>
      </c>
      <c r="AI22" s="114">
        <f>AI24</f>
        <v>171804.3</v>
      </c>
      <c r="AJ22" s="114">
        <f>AD22+AE22+AF22+AG22+AH22+AI22</f>
        <v>1070541.9000000001</v>
      </c>
      <c r="AK22" s="111">
        <v>2019</v>
      </c>
    </row>
    <row r="23" spans="2:37" s="7" customFormat="1" ht="15.75" x14ac:dyDescent="0.25">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2" t="s">
        <v>203</v>
      </c>
      <c r="AA23" s="113"/>
      <c r="AB23" s="181"/>
      <c r="AC23" s="114"/>
      <c r="AD23" s="115"/>
      <c r="AE23" s="116"/>
      <c r="AF23" s="114"/>
      <c r="AG23" s="114"/>
      <c r="AH23" s="114"/>
      <c r="AI23" s="114"/>
      <c r="AJ23" s="114"/>
      <c r="AK23" s="111"/>
    </row>
    <row r="24" spans="2:37" s="7" customFormat="1" ht="15.75" x14ac:dyDescent="0.25">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7" t="s">
        <v>189</v>
      </c>
      <c r="AA24" s="113" t="s">
        <v>13</v>
      </c>
      <c r="AB24" s="181"/>
      <c r="AC24" s="114">
        <f t="shared" ref="AC24:AI24" si="0">AC48+AC98+AC121+AC154+AC207</f>
        <v>341800</v>
      </c>
      <c r="AD24" s="114">
        <f t="shared" si="0"/>
        <v>185666.5</v>
      </c>
      <c r="AE24" s="114">
        <f t="shared" si="0"/>
        <v>171762.5</v>
      </c>
      <c r="AF24" s="114">
        <f t="shared" si="0"/>
        <v>171762.5</v>
      </c>
      <c r="AG24" s="114">
        <f t="shared" si="0"/>
        <v>171804.3</v>
      </c>
      <c r="AH24" s="114">
        <f t="shared" si="0"/>
        <v>171804.3</v>
      </c>
      <c r="AI24" s="114">
        <f t="shared" si="0"/>
        <v>171804.3</v>
      </c>
      <c r="AJ24" s="114">
        <f>AD24+AE24+AF24+AG24+AH24+AI24</f>
        <v>1044604.4000000001</v>
      </c>
      <c r="AK24" s="111">
        <v>2019</v>
      </c>
    </row>
    <row r="25" spans="2:37" s="7" customFormat="1" ht="15.75" x14ac:dyDescent="0.25">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7" t="s">
        <v>217</v>
      </c>
      <c r="AA25" s="113" t="s">
        <v>13</v>
      </c>
      <c r="AB25" s="181"/>
      <c r="AC25" s="114">
        <f>AC155+10000</f>
        <v>49856.3</v>
      </c>
      <c r="AD25" s="114">
        <f>AD155</f>
        <v>25937.5</v>
      </c>
      <c r="AE25" s="114">
        <v>0</v>
      </c>
      <c r="AF25" s="114">
        <v>0</v>
      </c>
      <c r="AG25" s="114">
        <v>0</v>
      </c>
      <c r="AH25" s="114">
        <v>0</v>
      </c>
      <c r="AI25" s="114">
        <v>0</v>
      </c>
      <c r="AJ25" s="114">
        <f>AD25+AE25+AF25+AG25+AH25+AI25</f>
        <v>25937.5</v>
      </c>
      <c r="AK25" s="111">
        <v>2014</v>
      </c>
    </row>
    <row r="26" spans="2:37" s="7" customFormat="1" ht="15.75" x14ac:dyDescent="0.25">
      <c r="B26" s="111"/>
      <c r="C26" s="111"/>
      <c r="D26" s="111"/>
      <c r="E26" s="111"/>
      <c r="F26" s="111"/>
      <c r="G26" s="111"/>
      <c r="H26" s="111"/>
      <c r="I26" s="111"/>
      <c r="J26" s="111"/>
      <c r="K26" s="111"/>
      <c r="L26" s="111"/>
      <c r="M26" s="111"/>
      <c r="N26" s="111"/>
      <c r="O26" s="111"/>
      <c r="P26" s="111" t="s">
        <v>25</v>
      </c>
      <c r="Q26" s="111" t="s">
        <v>25</v>
      </c>
      <c r="R26" s="111" t="s">
        <v>25</v>
      </c>
      <c r="S26" s="111" t="s">
        <v>25</v>
      </c>
      <c r="T26" s="111" t="s">
        <v>25</v>
      </c>
      <c r="U26" s="111" t="s">
        <v>25</v>
      </c>
      <c r="V26" s="111" t="s">
        <v>25</v>
      </c>
      <c r="W26" s="111" t="s">
        <v>25</v>
      </c>
      <c r="X26" s="111" t="s">
        <v>25</v>
      </c>
      <c r="Y26" s="111" t="s">
        <v>25</v>
      </c>
      <c r="Z26" s="117" t="s">
        <v>407</v>
      </c>
      <c r="AA26" s="113" t="s">
        <v>13</v>
      </c>
      <c r="AB26" s="181"/>
      <c r="AC26" s="114">
        <f>AC28+AC29</f>
        <v>352003.6</v>
      </c>
      <c r="AD26" s="114">
        <f t="shared" ref="AD26:AI26" si="1">AD28+AD29</f>
        <v>160435</v>
      </c>
      <c r="AE26" s="114">
        <f t="shared" si="1"/>
        <v>120593.5</v>
      </c>
      <c r="AF26" s="114">
        <f t="shared" si="1"/>
        <v>120593.5</v>
      </c>
      <c r="AG26" s="114">
        <f t="shared" si="1"/>
        <v>120635.29999999999</v>
      </c>
      <c r="AH26" s="114">
        <f t="shared" si="1"/>
        <v>120635.29999999999</v>
      </c>
      <c r="AI26" s="114">
        <f t="shared" si="1"/>
        <v>120635.29999999999</v>
      </c>
      <c r="AJ26" s="114">
        <f>AD26+AE26+AF26+AG26+AH26+AI26</f>
        <v>763527.89999999991</v>
      </c>
      <c r="AK26" s="111">
        <v>2019</v>
      </c>
    </row>
    <row r="27" spans="2:37" s="7" customFormat="1" ht="15.75" x14ac:dyDescent="0.25">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2" t="s">
        <v>203</v>
      </c>
      <c r="AA27" s="113"/>
      <c r="AB27" s="181"/>
      <c r="AC27" s="114"/>
      <c r="AD27" s="114"/>
      <c r="AE27" s="114"/>
      <c r="AF27" s="114"/>
      <c r="AG27" s="114"/>
      <c r="AH27" s="114"/>
      <c r="AI27" s="114"/>
      <c r="AJ27" s="114"/>
      <c r="AK27" s="111"/>
    </row>
    <row r="28" spans="2:37" s="7" customFormat="1" ht="15.75" x14ac:dyDescent="0.25">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7" t="s">
        <v>189</v>
      </c>
      <c r="AA28" s="113" t="s">
        <v>13</v>
      </c>
      <c r="AB28" s="181"/>
      <c r="AC28" s="114">
        <f t="shared" ref="AC28:AI28" si="2">AC24-AC207</f>
        <v>302147.3</v>
      </c>
      <c r="AD28" s="114">
        <f t="shared" si="2"/>
        <v>134497.5</v>
      </c>
      <c r="AE28" s="114">
        <f t="shared" si="2"/>
        <v>120593.5</v>
      </c>
      <c r="AF28" s="114">
        <f t="shared" si="2"/>
        <v>120593.5</v>
      </c>
      <c r="AG28" s="114">
        <f t="shared" si="2"/>
        <v>120635.29999999999</v>
      </c>
      <c r="AH28" s="114">
        <f t="shared" si="2"/>
        <v>120635.29999999999</v>
      </c>
      <c r="AI28" s="114">
        <f t="shared" si="2"/>
        <v>120635.29999999999</v>
      </c>
      <c r="AJ28" s="114">
        <f>AD28+AE28+AF28+AG28+AH28+AI28</f>
        <v>737590.39999999991</v>
      </c>
      <c r="AK28" s="111">
        <v>2019</v>
      </c>
    </row>
    <row r="29" spans="2:37" s="7" customFormat="1" ht="15.75" x14ac:dyDescent="0.25">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7" t="s">
        <v>217</v>
      </c>
      <c r="AA29" s="113" t="s">
        <v>13</v>
      </c>
      <c r="AB29" s="182"/>
      <c r="AC29" s="114">
        <f>AC25</f>
        <v>49856.3</v>
      </c>
      <c r="AD29" s="114">
        <f>AD25</f>
        <v>25937.5</v>
      </c>
      <c r="AE29" s="114">
        <v>0</v>
      </c>
      <c r="AF29" s="114">
        <v>0</v>
      </c>
      <c r="AG29" s="114">
        <v>0</v>
      </c>
      <c r="AH29" s="114">
        <v>0</v>
      </c>
      <c r="AI29" s="114">
        <v>0</v>
      </c>
      <c r="AJ29" s="114">
        <f>AD29+AE29+AF29+AG29+AH29+AI29</f>
        <v>25937.5</v>
      </c>
      <c r="AK29" s="111">
        <v>2014</v>
      </c>
    </row>
    <row r="30" spans="2:37" s="7" customFormat="1" ht="55.5" customHeight="1" x14ac:dyDescent="0.25">
      <c r="B30" s="111"/>
      <c r="C30" s="111"/>
      <c r="D30" s="111"/>
      <c r="E30" s="111"/>
      <c r="F30" s="111"/>
      <c r="G30" s="111"/>
      <c r="H30" s="111"/>
      <c r="I30" s="111"/>
      <c r="J30" s="111"/>
      <c r="K30" s="111"/>
      <c r="L30" s="111"/>
      <c r="M30" s="111"/>
      <c r="N30" s="111"/>
      <c r="O30" s="111"/>
      <c r="P30" s="111">
        <v>1</v>
      </c>
      <c r="Q30" s="111">
        <v>4</v>
      </c>
      <c r="R30" s="111">
        <v>0</v>
      </c>
      <c r="S30" s="111">
        <v>1</v>
      </c>
      <c r="T30" s="111">
        <v>0</v>
      </c>
      <c r="U30" s="111">
        <v>0</v>
      </c>
      <c r="V30" s="111">
        <v>0</v>
      </c>
      <c r="W30" s="111">
        <v>0</v>
      </c>
      <c r="X30" s="111">
        <v>0</v>
      </c>
      <c r="Y30" s="111">
        <v>0</v>
      </c>
      <c r="Z30" s="118" t="s">
        <v>302</v>
      </c>
      <c r="AA30" s="113" t="s">
        <v>16</v>
      </c>
      <c r="AB30" s="204"/>
      <c r="AC30" s="119"/>
      <c r="AD30" s="114"/>
      <c r="AE30" s="114"/>
      <c r="AF30" s="114"/>
      <c r="AG30" s="114"/>
      <c r="AH30" s="114"/>
      <c r="AI30" s="114"/>
      <c r="AJ30" s="114"/>
      <c r="AK30" s="119"/>
    </row>
    <row r="31" spans="2:37" s="8" customFormat="1" ht="15.75" x14ac:dyDescent="0.25">
      <c r="B31" s="111"/>
      <c r="C31" s="111"/>
      <c r="D31" s="111"/>
      <c r="E31" s="111"/>
      <c r="F31" s="111"/>
      <c r="G31" s="111"/>
      <c r="H31" s="111"/>
      <c r="I31" s="111"/>
      <c r="J31" s="111"/>
      <c r="K31" s="111"/>
      <c r="L31" s="111"/>
      <c r="M31" s="111"/>
      <c r="N31" s="111"/>
      <c r="O31" s="111"/>
      <c r="P31" s="111">
        <v>1</v>
      </c>
      <c r="Q31" s="111">
        <v>4</v>
      </c>
      <c r="R31" s="111">
        <v>0</v>
      </c>
      <c r="S31" s="111">
        <v>1</v>
      </c>
      <c r="T31" s="111">
        <v>0</v>
      </c>
      <c r="U31" s="111">
        <v>0</v>
      </c>
      <c r="V31" s="111">
        <v>0</v>
      </c>
      <c r="W31" s="111">
        <v>0</v>
      </c>
      <c r="X31" s="111">
        <v>0</v>
      </c>
      <c r="Y31" s="111">
        <v>1</v>
      </c>
      <c r="Z31" s="118" t="s">
        <v>231</v>
      </c>
      <c r="AA31" s="113" t="s">
        <v>18</v>
      </c>
      <c r="AB31" s="205"/>
      <c r="AC31" s="135">
        <v>107.4</v>
      </c>
      <c r="AD31" s="115">
        <v>103.1</v>
      </c>
      <c r="AE31" s="115">
        <v>111.9</v>
      </c>
      <c r="AF31" s="115">
        <v>106.1</v>
      </c>
      <c r="AG31" s="115">
        <v>105.4</v>
      </c>
      <c r="AH31" s="115">
        <v>104.7</v>
      </c>
      <c r="AI31" s="115">
        <v>105.9</v>
      </c>
      <c r="AJ31" s="111">
        <v>105.9</v>
      </c>
      <c r="AK31" s="111">
        <v>2019</v>
      </c>
    </row>
    <row r="32" spans="2:37" s="8" customFormat="1" ht="47.25" x14ac:dyDescent="0.25">
      <c r="B32" s="111"/>
      <c r="C32" s="111"/>
      <c r="D32" s="111"/>
      <c r="E32" s="111"/>
      <c r="F32" s="111"/>
      <c r="G32" s="111"/>
      <c r="H32" s="111"/>
      <c r="I32" s="111"/>
      <c r="J32" s="111"/>
      <c r="K32" s="111"/>
      <c r="L32" s="111"/>
      <c r="M32" s="111"/>
      <c r="N32" s="111"/>
      <c r="O32" s="111"/>
      <c r="P32" s="111">
        <v>1</v>
      </c>
      <c r="Q32" s="111">
        <v>4</v>
      </c>
      <c r="R32" s="111">
        <v>0</v>
      </c>
      <c r="S32" s="111">
        <v>1</v>
      </c>
      <c r="T32" s="111">
        <v>0</v>
      </c>
      <c r="U32" s="111">
        <v>0</v>
      </c>
      <c r="V32" s="111">
        <v>0</v>
      </c>
      <c r="W32" s="111">
        <v>0</v>
      </c>
      <c r="X32" s="111">
        <v>0</v>
      </c>
      <c r="Y32" s="111">
        <v>2</v>
      </c>
      <c r="Z32" s="118" t="s">
        <v>374</v>
      </c>
      <c r="AA32" s="113" t="s">
        <v>440</v>
      </c>
      <c r="AB32" s="205"/>
      <c r="AC32" s="135">
        <v>258574</v>
      </c>
      <c r="AD32" s="115">
        <v>282829</v>
      </c>
      <c r="AE32" s="115">
        <v>339792</v>
      </c>
      <c r="AF32" s="115">
        <v>376699</v>
      </c>
      <c r="AG32" s="115">
        <v>395283</v>
      </c>
      <c r="AH32" s="115">
        <v>415013</v>
      </c>
      <c r="AI32" s="115">
        <v>435964</v>
      </c>
      <c r="AJ32" s="115">
        <v>435964</v>
      </c>
      <c r="AK32" s="111">
        <v>2019</v>
      </c>
    </row>
    <row r="33" spans="2:39" s="8" customFormat="1" ht="47.25" x14ac:dyDescent="0.25">
      <c r="B33" s="111"/>
      <c r="C33" s="111"/>
      <c r="D33" s="111"/>
      <c r="E33" s="111"/>
      <c r="F33" s="111"/>
      <c r="G33" s="111"/>
      <c r="H33" s="111"/>
      <c r="I33" s="111"/>
      <c r="J33" s="111"/>
      <c r="K33" s="111"/>
      <c r="L33" s="111"/>
      <c r="M33" s="111"/>
      <c r="N33" s="111"/>
      <c r="O33" s="111"/>
      <c r="P33" s="111">
        <v>1</v>
      </c>
      <c r="Q33" s="111">
        <v>4</v>
      </c>
      <c r="R33" s="111">
        <v>0</v>
      </c>
      <c r="S33" s="111">
        <v>1</v>
      </c>
      <c r="T33" s="111">
        <v>0</v>
      </c>
      <c r="U33" s="111">
        <v>0</v>
      </c>
      <c r="V33" s="111">
        <v>0</v>
      </c>
      <c r="W33" s="111">
        <v>0</v>
      </c>
      <c r="X33" s="111">
        <v>0</v>
      </c>
      <c r="Y33" s="111">
        <v>3</v>
      </c>
      <c r="Z33" s="129" t="s">
        <v>412</v>
      </c>
      <c r="AA33" s="113" t="s">
        <v>440</v>
      </c>
      <c r="AB33" s="205"/>
      <c r="AC33" s="135">
        <v>175432</v>
      </c>
      <c r="AD33" s="115">
        <v>199001</v>
      </c>
      <c r="AE33" s="115">
        <v>232135</v>
      </c>
      <c r="AF33" s="115">
        <v>267026</v>
      </c>
      <c r="AG33" s="115">
        <v>286786</v>
      </c>
      <c r="AH33" s="115">
        <v>308008</v>
      </c>
      <c r="AI33" s="115">
        <v>330800</v>
      </c>
      <c r="AJ33" s="115">
        <v>330800</v>
      </c>
      <c r="AK33" s="111">
        <v>2019</v>
      </c>
    </row>
    <row r="34" spans="2:39" s="134" customFormat="1" ht="47.25" hidden="1" x14ac:dyDescent="0.25">
      <c r="B34" s="130"/>
      <c r="C34" s="130"/>
      <c r="D34" s="130"/>
      <c r="E34" s="130"/>
      <c r="F34" s="130"/>
      <c r="G34" s="130"/>
      <c r="H34" s="130"/>
      <c r="I34" s="130"/>
      <c r="J34" s="130"/>
      <c r="K34" s="130"/>
      <c r="L34" s="130"/>
      <c r="M34" s="130"/>
      <c r="N34" s="130"/>
      <c r="O34" s="130"/>
      <c r="P34" s="130">
        <v>1</v>
      </c>
      <c r="Q34" s="130">
        <v>4</v>
      </c>
      <c r="R34" s="130">
        <v>0</v>
      </c>
      <c r="S34" s="130">
        <v>1</v>
      </c>
      <c r="T34" s="130">
        <v>0</v>
      </c>
      <c r="U34" s="130">
        <v>0</v>
      </c>
      <c r="V34" s="130">
        <v>0</v>
      </c>
      <c r="W34" s="130">
        <v>0</v>
      </c>
      <c r="X34" s="130">
        <v>0</v>
      </c>
      <c r="Y34" s="130">
        <v>4</v>
      </c>
      <c r="Z34" s="131" t="s">
        <v>375</v>
      </c>
      <c r="AA34" s="132" t="s">
        <v>18</v>
      </c>
      <c r="AB34" s="205"/>
      <c r="AC34" s="133">
        <v>107</v>
      </c>
      <c r="AD34" s="133">
        <v>111</v>
      </c>
      <c r="AE34" s="133">
        <v>107</v>
      </c>
      <c r="AF34" s="133">
        <v>106</v>
      </c>
      <c r="AG34" s="133">
        <v>107</v>
      </c>
      <c r="AH34" s="133">
        <v>107</v>
      </c>
      <c r="AI34" s="133">
        <v>106</v>
      </c>
      <c r="AJ34" s="133">
        <v>111</v>
      </c>
      <c r="AK34" s="130">
        <v>2014</v>
      </c>
    </row>
    <row r="35" spans="2:39" s="8" customFormat="1" ht="31.5" x14ac:dyDescent="0.25">
      <c r="B35" s="135"/>
      <c r="C35" s="135"/>
      <c r="D35" s="135"/>
      <c r="E35" s="135"/>
      <c r="F35" s="135"/>
      <c r="G35" s="135"/>
      <c r="H35" s="135"/>
      <c r="I35" s="135"/>
      <c r="J35" s="135"/>
      <c r="K35" s="135"/>
      <c r="L35" s="135"/>
      <c r="M35" s="135"/>
      <c r="N35" s="135"/>
      <c r="O35" s="135"/>
      <c r="P35" s="135">
        <v>1</v>
      </c>
      <c r="Q35" s="135">
        <v>4</v>
      </c>
      <c r="R35" s="135">
        <v>0</v>
      </c>
      <c r="S35" s="135">
        <v>1</v>
      </c>
      <c r="T35" s="135">
        <v>0</v>
      </c>
      <c r="U35" s="135">
        <v>0</v>
      </c>
      <c r="V35" s="135">
        <v>0</v>
      </c>
      <c r="W35" s="135">
        <v>0</v>
      </c>
      <c r="X35" s="135">
        <v>0</v>
      </c>
      <c r="Y35" s="135">
        <v>5</v>
      </c>
      <c r="Z35" s="129" t="s">
        <v>410</v>
      </c>
      <c r="AA35" s="136" t="s">
        <v>18</v>
      </c>
      <c r="AB35" s="206"/>
      <c r="AC35" s="135">
        <v>108</v>
      </c>
      <c r="AD35" s="138">
        <v>108.1</v>
      </c>
      <c r="AE35" s="138">
        <v>110.8</v>
      </c>
      <c r="AF35" s="138">
        <v>109.6</v>
      </c>
      <c r="AG35" s="138">
        <f>AF35*(AG31/AF31)</f>
        <v>108.87690857681433</v>
      </c>
      <c r="AH35" s="138">
        <f>AG35*(AH31/AG31)</f>
        <v>108.15381715362865</v>
      </c>
      <c r="AI35" s="138">
        <f>AH35*(AI31/AH31)</f>
        <v>109.39340245051838</v>
      </c>
      <c r="AJ35" s="138">
        <f>AI35</f>
        <v>109.39340245051838</v>
      </c>
      <c r="AK35" s="135">
        <v>2015</v>
      </c>
    </row>
    <row r="36" spans="2:39" s="8" customFormat="1" ht="21.75" customHeight="1" x14ac:dyDescent="0.25">
      <c r="B36" s="135"/>
      <c r="C36" s="135"/>
      <c r="D36" s="135"/>
      <c r="E36" s="135"/>
      <c r="F36" s="135"/>
      <c r="G36" s="135"/>
      <c r="H36" s="135"/>
      <c r="I36" s="135"/>
      <c r="J36" s="135"/>
      <c r="K36" s="135"/>
      <c r="L36" s="135"/>
      <c r="M36" s="135"/>
      <c r="N36" s="135"/>
      <c r="O36" s="135"/>
      <c r="P36" s="135">
        <v>1</v>
      </c>
      <c r="Q36" s="135">
        <v>4</v>
      </c>
      <c r="R36" s="135">
        <v>0</v>
      </c>
      <c r="S36" s="135">
        <v>1</v>
      </c>
      <c r="T36" s="135">
        <v>0</v>
      </c>
      <c r="U36" s="135">
        <v>0</v>
      </c>
      <c r="V36" s="135">
        <v>0</v>
      </c>
      <c r="W36" s="135">
        <v>0</v>
      </c>
      <c r="X36" s="135">
        <v>0</v>
      </c>
      <c r="Y36" s="135">
        <v>6</v>
      </c>
      <c r="Z36" s="129" t="s">
        <v>411</v>
      </c>
      <c r="AA36" s="136" t="s">
        <v>346</v>
      </c>
      <c r="AB36" s="137"/>
      <c r="AC36" s="135">
        <v>40.5</v>
      </c>
      <c r="AD36" s="138">
        <v>54</v>
      </c>
      <c r="AE36" s="138">
        <v>67</v>
      </c>
      <c r="AF36" s="138">
        <v>79</v>
      </c>
      <c r="AG36" s="138">
        <v>95</v>
      </c>
      <c r="AH36" s="138">
        <v>108</v>
      </c>
      <c r="AI36" s="138">
        <v>130</v>
      </c>
      <c r="AJ36" s="138">
        <v>130</v>
      </c>
      <c r="AK36" s="135">
        <v>2019</v>
      </c>
    </row>
    <row r="37" spans="2:39" s="8" customFormat="1" ht="44.25" customHeight="1" x14ac:dyDescent="0.25">
      <c r="B37" s="111"/>
      <c r="C37" s="111"/>
      <c r="D37" s="111"/>
      <c r="E37" s="111"/>
      <c r="F37" s="111"/>
      <c r="G37" s="111"/>
      <c r="H37" s="111"/>
      <c r="I37" s="111"/>
      <c r="J37" s="111"/>
      <c r="K37" s="111"/>
      <c r="L37" s="111"/>
      <c r="M37" s="111"/>
      <c r="N37" s="111"/>
      <c r="O37" s="111"/>
      <c r="P37" s="111">
        <v>1</v>
      </c>
      <c r="Q37" s="111">
        <v>4</v>
      </c>
      <c r="R37" s="111">
        <v>0</v>
      </c>
      <c r="S37" s="111">
        <v>2</v>
      </c>
      <c r="T37" s="111">
        <v>0</v>
      </c>
      <c r="U37" s="111">
        <v>0</v>
      </c>
      <c r="V37" s="111">
        <v>0</v>
      </c>
      <c r="W37" s="111">
        <v>0</v>
      </c>
      <c r="X37" s="111">
        <v>0</v>
      </c>
      <c r="Y37" s="111">
        <v>0</v>
      </c>
      <c r="Z37" s="118" t="s">
        <v>253</v>
      </c>
      <c r="AA37" s="113" t="s">
        <v>16</v>
      </c>
      <c r="AB37" s="201"/>
      <c r="AC37" s="115"/>
      <c r="AD37" s="115"/>
      <c r="AE37" s="115"/>
      <c r="AF37" s="115"/>
      <c r="AG37" s="115"/>
      <c r="AH37" s="115"/>
      <c r="AI37" s="115"/>
      <c r="AJ37" s="114"/>
      <c r="AK37" s="111"/>
    </row>
    <row r="38" spans="2:39" s="8" customFormat="1" ht="99.75" customHeight="1" x14ac:dyDescent="0.25">
      <c r="B38" s="111"/>
      <c r="C38" s="111"/>
      <c r="D38" s="111"/>
      <c r="E38" s="111"/>
      <c r="F38" s="111"/>
      <c r="G38" s="111"/>
      <c r="H38" s="111"/>
      <c r="I38" s="111"/>
      <c r="J38" s="111"/>
      <c r="K38" s="111"/>
      <c r="L38" s="111"/>
      <c r="M38" s="111"/>
      <c r="N38" s="111"/>
      <c r="O38" s="111"/>
      <c r="P38" s="135">
        <v>1</v>
      </c>
      <c r="Q38" s="135">
        <v>4</v>
      </c>
      <c r="R38" s="135">
        <v>0</v>
      </c>
      <c r="S38" s="135">
        <v>2</v>
      </c>
      <c r="T38" s="135">
        <v>0</v>
      </c>
      <c r="U38" s="135">
        <v>0</v>
      </c>
      <c r="V38" s="135">
        <v>0</v>
      </c>
      <c r="W38" s="135">
        <v>0</v>
      </c>
      <c r="X38" s="135">
        <v>0</v>
      </c>
      <c r="Y38" s="135">
        <v>1</v>
      </c>
      <c r="Z38" s="129" t="s">
        <v>426</v>
      </c>
      <c r="AA38" s="113" t="s">
        <v>18</v>
      </c>
      <c r="AB38" s="202"/>
      <c r="AC38" s="115">
        <v>12</v>
      </c>
      <c r="AD38" s="115">
        <v>43.1</v>
      </c>
      <c r="AE38" s="115">
        <v>90</v>
      </c>
      <c r="AF38" s="115">
        <v>90</v>
      </c>
      <c r="AG38" s="115">
        <v>90</v>
      </c>
      <c r="AH38" s="115">
        <v>90</v>
      </c>
      <c r="AI38" s="115">
        <v>90</v>
      </c>
      <c r="AJ38" s="115">
        <v>90</v>
      </c>
      <c r="AK38" s="111">
        <v>2015</v>
      </c>
    </row>
    <row r="39" spans="2:39" s="8" customFormat="1" ht="31.5" x14ac:dyDescent="0.25">
      <c r="B39" s="111"/>
      <c r="C39" s="111"/>
      <c r="D39" s="111"/>
      <c r="E39" s="111"/>
      <c r="F39" s="111"/>
      <c r="G39" s="111"/>
      <c r="H39" s="111"/>
      <c r="I39" s="111"/>
      <c r="J39" s="111"/>
      <c r="K39" s="111"/>
      <c r="L39" s="111"/>
      <c r="M39" s="111"/>
      <c r="N39" s="111"/>
      <c r="O39" s="111"/>
      <c r="P39" s="135">
        <v>1</v>
      </c>
      <c r="Q39" s="135">
        <v>4</v>
      </c>
      <c r="R39" s="135">
        <v>0</v>
      </c>
      <c r="S39" s="135">
        <v>2</v>
      </c>
      <c r="T39" s="135">
        <v>0</v>
      </c>
      <c r="U39" s="135">
        <v>0</v>
      </c>
      <c r="V39" s="135">
        <v>0</v>
      </c>
      <c r="W39" s="135">
        <v>0</v>
      </c>
      <c r="X39" s="135">
        <v>0</v>
      </c>
      <c r="Y39" s="135">
        <v>2</v>
      </c>
      <c r="Z39" s="118" t="s">
        <v>427</v>
      </c>
      <c r="AA39" s="113" t="s">
        <v>26</v>
      </c>
      <c r="AB39" s="202"/>
      <c r="AC39" s="115">
        <v>47</v>
      </c>
      <c r="AD39" s="115">
        <v>160</v>
      </c>
      <c r="AE39" s="115">
        <v>319</v>
      </c>
      <c r="AF39" s="115">
        <v>319</v>
      </c>
      <c r="AG39" s="115">
        <v>319</v>
      </c>
      <c r="AH39" s="115">
        <v>319</v>
      </c>
      <c r="AI39" s="115">
        <v>319</v>
      </c>
      <c r="AJ39" s="115">
        <v>319</v>
      </c>
      <c r="AK39" s="111">
        <v>2015</v>
      </c>
    </row>
    <row r="40" spans="2:39" s="8" customFormat="1" ht="31.5" x14ac:dyDescent="0.25">
      <c r="B40" s="135"/>
      <c r="C40" s="135"/>
      <c r="D40" s="135"/>
      <c r="E40" s="135"/>
      <c r="F40" s="135"/>
      <c r="G40" s="135"/>
      <c r="H40" s="135"/>
      <c r="I40" s="135"/>
      <c r="J40" s="135"/>
      <c r="K40" s="135"/>
      <c r="L40" s="135"/>
      <c r="M40" s="135"/>
      <c r="N40" s="135"/>
      <c r="O40" s="135"/>
      <c r="P40" s="135">
        <v>1</v>
      </c>
      <c r="Q40" s="135">
        <v>4</v>
      </c>
      <c r="R40" s="135">
        <v>0</v>
      </c>
      <c r="S40" s="135">
        <v>2</v>
      </c>
      <c r="T40" s="135">
        <v>0</v>
      </c>
      <c r="U40" s="135">
        <v>0</v>
      </c>
      <c r="V40" s="135">
        <v>0</v>
      </c>
      <c r="W40" s="135">
        <v>0</v>
      </c>
      <c r="X40" s="135">
        <v>0</v>
      </c>
      <c r="Y40" s="135">
        <v>5</v>
      </c>
      <c r="Z40" s="129" t="s">
        <v>421</v>
      </c>
      <c r="AA40" s="136" t="s">
        <v>18</v>
      </c>
      <c r="AB40" s="202"/>
      <c r="AC40" s="138">
        <v>14</v>
      </c>
      <c r="AD40" s="138">
        <v>28</v>
      </c>
      <c r="AE40" s="138">
        <v>42</v>
      </c>
      <c r="AF40" s="138">
        <v>54</v>
      </c>
      <c r="AG40" s="138">
        <v>66</v>
      </c>
      <c r="AH40" s="138">
        <v>70</v>
      </c>
      <c r="AI40" s="138">
        <v>70</v>
      </c>
      <c r="AJ40" s="142">
        <v>70</v>
      </c>
      <c r="AK40" s="135">
        <v>2018</v>
      </c>
    </row>
    <row r="41" spans="2:39" s="8" customFormat="1" ht="63" x14ac:dyDescent="0.25">
      <c r="B41" s="111"/>
      <c r="C41" s="111"/>
      <c r="D41" s="111"/>
      <c r="E41" s="111"/>
      <c r="F41" s="111"/>
      <c r="G41" s="111"/>
      <c r="H41" s="111"/>
      <c r="I41" s="111"/>
      <c r="J41" s="111"/>
      <c r="K41" s="111"/>
      <c r="L41" s="111"/>
      <c r="M41" s="111"/>
      <c r="N41" s="111"/>
      <c r="O41" s="111"/>
      <c r="P41" s="111">
        <v>1</v>
      </c>
      <c r="Q41" s="111">
        <v>4</v>
      </c>
      <c r="R41" s="111">
        <v>0</v>
      </c>
      <c r="S41" s="111">
        <v>2</v>
      </c>
      <c r="T41" s="111">
        <v>0</v>
      </c>
      <c r="U41" s="111">
        <v>0</v>
      </c>
      <c r="V41" s="111">
        <v>0</v>
      </c>
      <c r="W41" s="111">
        <v>0</v>
      </c>
      <c r="X41" s="111">
        <v>0</v>
      </c>
      <c r="Y41" s="111">
        <v>3</v>
      </c>
      <c r="Z41" s="118" t="s">
        <v>422</v>
      </c>
      <c r="AA41" s="113" t="s">
        <v>18</v>
      </c>
      <c r="AB41" s="202"/>
      <c r="AC41" s="115">
        <v>17</v>
      </c>
      <c r="AD41" s="115">
        <f>10/55*100</f>
        <v>18.181818181818183</v>
      </c>
      <c r="AE41" s="115">
        <f t="shared" ref="AE41:AJ41" si="3">10/55*100</f>
        <v>18.181818181818183</v>
      </c>
      <c r="AF41" s="115">
        <f t="shared" si="3"/>
        <v>18.181818181818183</v>
      </c>
      <c r="AG41" s="115">
        <f t="shared" si="3"/>
        <v>18.181818181818183</v>
      </c>
      <c r="AH41" s="115">
        <f t="shared" si="3"/>
        <v>18.181818181818183</v>
      </c>
      <c r="AI41" s="115">
        <f t="shared" si="3"/>
        <v>18.181818181818183</v>
      </c>
      <c r="AJ41" s="115">
        <f t="shared" si="3"/>
        <v>18.181818181818183</v>
      </c>
      <c r="AK41" s="111">
        <v>2014</v>
      </c>
      <c r="AM41" s="95"/>
    </row>
    <row r="42" spans="2:39" s="8" customFormat="1" ht="31.5" x14ac:dyDescent="0.25">
      <c r="B42" s="111"/>
      <c r="C42" s="111"/>
      <c r="D42" s="111"/>
      <c r="E42" s="111"/>
      <c r="F42" s="111"/>
      <c r="G42" s="111"/>
      <c r="H42" s="111"/>
      <c r="I42" s="111"/>
      <c r="J42" s="111"/>
      <c r="K42" s="111"/>
      <c r="L42" s="111"/>
      <c r="M42" s="111"/>
      <c r="N42" s="111"/>
      <c r="O42" s="111"/>
      <c r="P42" s="111">
        <v>1</v>
      </c>
      <c r="Q42" s="111">
        <v>4</v>
      </c>
      <c r="R42" s="111">
        <v>0</v>
      </c>
      <c r="S42" s="111">
        <v>2</v>
      </c>
      <c r="T42" s="111">
        <v>0</v>
      </c>
      <c r="U42" s="111">
        <v>0</v>
      </c>
      <c r="V42" s="111">
        <v>0</v>
      </c>
      <c r="W42" s="111">
        <v>0</v>
      </c>
      <c r="X42" s="111">
        <v>0</v>
      </c>
      <c r="Y42" s="111">
        <v>4</v>
      </c>
      <c r="Z42" s="118" t="s">
        <v>423</v>
      </c>
      <c r="AA42" s="113" t="s">
        <v>18</v>
      </c>
      <c r="AB42" s="203"/>
      <c r="AC42" s="115">
        <v>40</v>
      </c>
      <c r="AD42" s="115">
        <v>50</v>
      </c>
      <c r="AE42" s="115">
        <v>55</v>
      </c>
      <c r="AF42" s="115">
        <v>60</v>
      </c>
      <c r="AG42" s="115">
        <v>65</v>
      </c>
      <c r="AH42" s="115">
        <v>90</v>
      </c>
      <c r="AI42" s="115">
        <v>90</v>
      </c>
      <c r="AJ42" s="114">
        <v>90</v>
      </c>
      <c r="AK42" s="111">
        <v>2018</v>
      </c>
    </row>
    <row r="43" spans="2:39" s="8" customFormat="1" ht="52.5" customHeight="1" x14ac:dyDescent="0.25">
      <c r="B43" s="111"/>
      <c r="C43" s="111"/>
      <c r="D43" s="111"/>
      <c r="E43" s="111"/>
      <c r="F43" s="111"/>
      <c r="G43" s="111"/>
      <c r="H43" s="111"/>
      <c r="I43" s="111"/>
      <c r="J43" s="111"/>
      <c r="K43" s="111"/>
      <c r="L43" s="111"/>
      <c r="M43" s="111"/>
      <c r="N43" s="111"/>
      <c r="O43" s="111"/>
      <c r="P43" s="111">
        <v>1</v>
      </c>
      <c r="Q43" s="111">
        <v>4</v>
      </c>
      <c r="R43" s="111">
        <v>0</v>
      </c>
      <c r="S43" s="111">
        <v>3</v>
      </c>
      <c r="T43" s="111">
        <v>0</v>
      </c>
      <c r="U43" s="111">
        <v>0</v>
      </c>
      <c r="V43" s="111">
        <v>0</v>
      </c>
      <c r="W43" s="111">
        <v>0</v>
      </c>
      <c r="X43" s="111">
        <v>0</v>
      </c>
      <c r="Y43" s="111">
        <v>0</v>
      </c>
      <c r="Z43" s="118" t="s">
        <v>254</v>
      </c>
      <c r="AA43" s="113" t="s">
        <v>16</v>
      </c>
      <c r="AB43" s="180"/>
      <c r="AC43" s="120"/>
      <c r="AD43" s="114"/>
      <c r="AE43" s="114"/>
      <c r="AF43" s="114"/>
      <c r="AG43" s="114"/>
      <c r="AH43" s="114"/>
      <c r="AI43" s="114"/>
      <c r="AJ43" s="114"/>
      <c r="AK43" s="111">
        <v>2019</v>
      </c>
    </row>
    <row r="44" spans="2:39" s="8" customFormat="1" ht="78.75" x14ac:dyDescent="0.25">
      <c r="B44" s="111"/>
      <c r="C44" s="111"/>
      <c r="D44" s="111"/>
      <c r="E44" s="111"/>
      <c r="F44" s="111"/>
      <c r="G44" s="111"/>
      <c r="H44" s="111"/>
      <c r="I44" s="111"/>
      <c r="J44" s="111"/>
      <c r="K44" s="111"/>
      <c r="L44" s="111"/>
      <c r="M44" s="111"/>
      <c r="N44" s="111"/>
      <c r="O44" s="111"/>
      <c r="P44" s="111">
        <v>1</v>
      </c>
      <c r="Q44" s="111">
        <v>4</v>
      </c>
      <c r="R44" s="111">
        <v>0</v>
      </c>
      <c r="S44" s="111">
        <v>3</v>
      </c>
      <c r="T44" s="111">
        <v>0</v>
      </c>
      <c r="U44" s="111">
        <v>0</v>
      </c>
      <c r="V44" s="111">
        <v>0</v>
      </c>
      <c r="W44" s="111">
        <v>0</v>
      </c>
      <c r="X44" s="111">
        <v>0</v>
      </c>
      <c r="Y44" s="111">
        <v>1</v>
      </c>
      <c r="Z44" s="118" t="s">
        <v>255</v>
      </c>
      <c r="AA44" s="113" t="s">
        <v>18</v>
      </c>
      <c r="AB44" s="181"/>
      <c r="AC44" s="120">
        <v>0</v>
      </c>
      <c r="AD44" s="114">
        <v>20</v>
      </c>
      <c r="AE44" s="114">
        <v>40</v>
      </c>
      <c r="AF44" s="114">
        <v>60</v>
      </c>
      <c r="AG44" s="114">
        <v>75</v>
      </c>
      <c r="AH44" s="114">
        <v>90</v>
      </c>
      <c r="AI44" s="114">
        <v>100</v>
      </c>
      <c r="AJ44" s="114">
        <v>100</v>
      </c>
      <c r="AK44" s="111">
        <v>2019</v>
      </c>
    </row>
    <row r="45" spans="2:39" s="8" customFormat="1" ht="52.5" customHeight="1" x14ac:dyDescent="0.25">
      <c r="B45" s="111"/>
      <c r="C45" s="111"/>
      <c r="D45" s="111"/>
      <c r="E45" s="111"/>
      <c r="F45" s="111"/>
      <c r="G45" s="111"/>
      <c r="H45" s="111"/>
      <c r="I45" s="111"/>
      <c r="J45" s="111"/>
      <c r="K45" s="111"/>
      <c r="L45" s="111"/>
      <c r="M45" s="111"/>
      <c r="N45" s="111"/>
      <c r="O45" s="111"/>
      <c r="P45" s="111">
        <v>1</v>
      </c>
      <c r="Q45" s="111">
        <v>4</v>
      </c>
      <c r="R45" s="111">
        <v>0</v>
      </c>
      <c r="S45" s="111">
        <v>3</v>
      </c>
      <c r="T45" s="111">
        <v>0</v>
      </c>
      <c r="U45" s="111">
        <v>0</v>
      </c>
      <c r="V45" s="111">
        <v>0</v>
      </c>
      <c r="W45" s="111">
        <v>0</v>
      </c>
      <c r="X45" s="111">
        <v>0</v>
      </c>
      <c r="Y45" s="111">
        <v>2</v>
      </c>
      <c r="Z45" s="118" t="s">
        <v>259</v>
      </c>
      <c r="AA45" s="113" t="s">
        <v>18</v>
      </c>
      <c r="AB45" s="181"/>
      <c r="AC45" s="120">
        <v>70</v>
      </c>
      <c r="AD45" s="111">
        <v>75</v>
      </c>
      <c r="AE45" s="111">
        <v>80</v>
      </c>
      <c r="AF45" s="111">
        <v>85</v>
      </c>
      <c r="AG45" s="111">
        <v>90</v>
      </c>
      <c r="AH45" s="111">
        <v>93</v>
      </c>
      <c r="AI45" s="111">
        <v>95</v>
      </c>
      <c r="AJ45" s="114">
        <v>95</v>
      </c>
      <c r="AK45" s="111">
        <v>2019</v>
      </c>
    </row>
    <row r="46" spans="2:39" s="8" customFormat="1" ht="52.5" customHeight="1" x14ac:dyDescent="0.25">
      <c r="B46" s="111"/>
      <c r="C46" s="111"/>
      <c r="D46" s="111"/>
      <c r="E46" s="111"/>
      <c r="F46" s="111"/>
      <c r="G46" s="111"/>
      <c r="H46" s="111"/>
      <c r="I46" s="111"/>
      <c r="J46" s="111"/>
      <c r="K46" s="111"/>
      <c r="L46" s="111"/>
      <c r="M46" s="111"/>
      <c r="N46" s="111"/>
      <c r="O46" s="111"/>
      <c r="P46" s="111">
        <v>1</v>
      </c>
      <c r="Q46" s="111">
        <v>4</v>
      </c>
      <c r="R46" s="111">
        <v>0</v>
      </c>
      <c r="S46" s="111">
        <v>3</v>
      </c>
      <c r="T46" s="111">
        <v>0</v>
      </c>
      <c r="U46" s="111">
        <v>0</v>
      </c>
      <c r="V46" s="111">
        <v>0</v>
      </c>
      <c r="W46" s="111">
        <v>0</v>
      </c>
      <c r="X46" s="111">
        <v>0</v>
      </c>
      <c r="Y46" s="111">
        <v>3</v>
      </c>
      <c r="Z46" s="118" t="s">
        <v>320</v>
      </c>
      <c r="AA46" s="113" t="s">
        <v>26</v>
      </c>
      <c r="AB46" s="181"/>
      <c r="AC46" s="120">
        <v>26</v>
      </c>
      <c r="AD46" s="114">
        <v>30</v>
      </c>
      <c r="AE46" s="114">
        <v>34</v>
      </c>
      <c r="AF46" s="114">
        <v>38</v>
      </c>
      <c r="AG46" s="114">
        <v>42</v>
      </c>
      <c r="AH46" s="114">
        <v>46</v>
      </c>
      <c r="AI46" s="114">
        <v>50</v>
      </c>
      <c r="AJ46" s="114">
        <v>50</v>
      </c>
      <c r="AK46" s="111">
        <v>2019</v>
      </c>
    </row>
    <row r="47" spans="2:39" s="8" customFormat="1" ht="74.25" customHeight="1" x14ac:dyDescent="0.25">
      <c r="B47" s="111"/>
      <c r="C47" s="111"/>
      <c r="D47" s="111"/>
      <c r="E47" s="111"/>
      <c r="F47" s="111"/>
      <c r="G47" s="111"/>
      <c r="H47" s="111"/>
      <c r="I47" s="111"/>
      <c r="J47" s="111"/>
      <c r="K47" s="111"/>
      <c r="L47" s="111"/>
      <c r="M47" s="111"/>
      <c r="N47" s="111"/>
      <c r="O47" s="111"/>
      <c r="P47" s="111">
        <v>1</v>
      </c>
      <c r="Q47" s="111">
        <v>4</v>
      </c>
      <c r="R47" s="111">
        <v>0</v>
      </c>
      <c r="S47" s="111">
        <v>3</v>
      </c>
      <c r="T47" s="111">
        <v>0</v>
      </c>
      <c r="U47" s="111">
        <v>0</v>
      </c>
      <c r="V47" s="111">
        <v>0</v>
      </c>
      <c r="W47" s="111">
        <v>0</v>
      </c>
      <c r="X47" s="111">
        <v>0</v>
      </c>
      <c r="Y47" s="111">
        <v>4</v>
      </c>
      <c r="Z47" s="118" t="s">
        <v>305</v>
      </c>
      <c r="AA47" s="113" t="s">
        <v>26</v>
      </c>
      <c r="AB47" s="182"/>
      <c r="AC47" s="121">
        <v>43754</v>
      </c>
      <c r="AD47" s="121">
        <v>142042</v>
      </c>
      <c r="AE47" s="121">
        <v>198431</v>
      </c>
      <c r="AF47" s="121">
        <v>241843</v>
      </c>
      <c r="AG47" s="121">
        <v>269011</v>
      </c>
      <c r="AH47" s="121">
        <v>307597</v>
      </c>
      <c r="AI47" s="121">
        <v>319322</v>
      </c>
      <c r="AJ47" s="121">
        <f>AI47</f>
        <v>319322</v>
      </c>
      <c r="AK47" s="111">
        <v>2019</v>
      </c>
    </row>
    <row r="48" spans="2:39" s="8" customFormat="1" ht="42" customHeight="1" x14ac:dyDescent="0.25">
      <c r="B48" s="111"/>
      <c r="C48" s="111"/>
      <c r="D48" s="111"/>
      <c r="E48" s="111"/>
      <c r="F48" s="111"/>
      <c r="G48" s="111"/>
      <c r="H48" s="111"/>
      <c r="I48" s="111"/>
      <c r="J48" s="111"/>
      <c r="K48" s="111"/>
      <c r="L48" s="111"/>
      <c r="M48" s="111"/>
      <c r="N48" s="111"/>
      <c r="O48" s="111"/>
      <c r="P48" s="111">
        <v>1</v>
      </c>
      <c r="Q48" s="111">
        <v>4</v>
      </c>
      <c r="R48" s="111">
        <v>1</v>
      </c>
      <c r="S48" s="111">
        <v>0</v>
      </c>
      <c r="T48" s="111">
        <v>0</v>
      </c>
      <c r="U48" s="111">
        <v>0</v>
      </c>
      <c r="V48" s="111">
        <v>0</v>
      </c>
      <c r="W48" s="111">
        <v>0</v>
      </c>
      <c r="X48" s="111">
        <v>0</v>
      </c>
      <c r="Y48" s="111">
        <v>0</v>
      </c>
      <c r="Z48" s="118" t="s">
        <v>257</v>
      </c>
      <c r="AA48" s="113" t="s">
        <v>13</v>
      </c>
      <c r="AB48" s="139">
        <f>AJ48/(AJ22-AJ207)</f>
        <v>0.11848774615832636</v>
      </c>
      <c r="AC48" s="114">
        <f>AC49+AC76</f>
        <v>20182.5</v>
      </c>
      <c r="AD48" s="114">
        <f t="shared" ref="AD48:AJ48" si="4">AD49+AD76</f>
        <v>15657.3</v>
      </c>
      <c r="AE48" s="114">
        <f t="shared" si="4"/>
        <v>14937.199999999999</v>
      </c>
      <c r="AF48" s="114">
        <f t="shared" si="4"/>
        <v>14937.199999999999</v>
      </c>
      <c r="AG48" s="114">
        <f t="shared" si="4"/>
        <v>14979</v>
      </c>
      <c r="AH48" s="114">
        <f t="shared" si="4"/>
        <v>14979</v>
      </c>
      <c r="AI48" s="114">
        <f t="shared" si="4"/>
        <v>14979</v>
      </c>
      <c r="AJ48" s="114">
        <f t="shared" si="4"/>
        <v>90468.700000000012</v>
      </c>
      <c r="AK48" s="111">
        <v>2019</v>
      </c>
    </row>
    <row r="49" spans="2:39" s="8" customFormat="1" ht="52.5" customHeight="1" x14ac:dyDescent="0.25">
      <c r="B49" s="111"/>
      <c r="C49" s="111"/>
      <c r="D49" s="111"/>
      <c r="E49" s="111"/>
      <c r="F49" s="111"/>
      <c r="G49" s="111"/>
      <c r="H49" s="111"/>
      <c r="I49" s="111"/>
      <c r="J49" s="111"/>
      <c r="K49" s="111"/>
      <c r="L49" s="111"/>
      <c r="M49" s="111"/>
      <c r="N49" s="111"/>
      <c r="O49" s="111"/>
      <c r="P49" s="111">
        <v>1</v>
      </c>
      <c r="Q49" s="111">
        <v>4</v>
      </c>
      <c r="R49" s="111">
        <v>1</v>
      </c>
      <c r="S49" s="111">
        <v>0</v>
      </c>
      <c r="T49" s="111">
        <v>1</v>
      </c>
      <c r="U49" s="111">
        <v>0</v>
      </c>
      <c r="V49" s="111">
        <v>0</v>
      </c>
      <c r="W49" s="111">
        <v>0</v>
      </c>
      <c r="X49" s="111">
        <v>0</v>
      </c>
      <c r="Y49" s="111">
        <v>0</v>
      </c>
      <c r="Z49" s="118" t="s">
        <v>303</v>
      </c>
      <c r="AA49" s="113" t="s">
        <v>13</v>
      </c>
      <c r="AB49" s="198">
        <f>1/3</f>
        <v>0.33333333333333331</v>
      </c>
      <c r="AC49" s="114">
        <v>19694.7</v>
      </c>
      <c r="AD49" s="114">
        <f t="shared" ref="AD49:AI49" si="5">AD68+AD72</f>
        <v>15210.9</v>
      </c>
      <c r="AE49" s="114">
        <f t="shared" si="5"/>
        <v>14490.8</v>
      </c>
      <c r="AF49" s="114">
        <f t="shared" si="5"/>
        <v>14490.8</v>
      </c>
      <c r="AG49" s="114">
        <f t="shared" si="5"/>
        <v>14490.8</v>
      </c>
      <c r="AH49" s="114">
        <f t="shared" si="5"/>
        <v>14490.8</v>
      </c>
      <c r="AI49" s="114">
        <f t="shared" si="5"/>
        <v>14490.8</v>
      </c>
      <c r="AJ49" s="114">
        <f>AD49+AE49+AF49+AG49+AH49+AI49</f>
        <v>87664.900000000009</v>
      </c>
      <c r="AK49" s="111">
        <v>2019</v>
      </c>
    </row>
    <row r="50" spans="2:39" s="8" customFormat="1" ht="31.5" x14ac:dyDescent="0.25">
      <c r="B50" s="111"/>
      <c r="C50" s="111"/>
      <c r="D50" s="111"/>
      <c r="E50" s="111"/>
      <c r="F50" s="111"/>
      <c r="G50" s="111"/>
      <c r="H50" s="111"/>
      <c r="I50" s="111"/>
      <c r="J50" s="111"/>
      <c r="K50" s="111"/>
      <c r="L50" s="111"/>
      <c r="M50" s="111"/>
      <c r="N50" s="111"/>
      <c r="O50" s="111"/>
      <c r="P50" s="111">
        <v>1</v>
      </c>
      <c r="Q50" s="111">
        <v>4</v>
      </c>
      <c r="R50" s="111">
        <v>1</v>
      </c>
      <c r="S50" s="111">
        <v>0</v>
      </c>
      <c r="T50" s="111">
        <v>1</v>
      </c>
      <c r="U50" s="111">
        <v>0</v>
      </c>
      <c r="V50" s="111">
        <v>0</v>
      </c>
      <c r="W50" s="111">
        <v>0</v>
      </c>
      <c r="X50" s="111">
        <v>0</v>
      </c>
      <c r="Y50" s="111">
        <v>1</v>
      </c>
      <c r="Z50" s="118" t="s">
        <v>353</v>
      </c>
      <c r="AA50" s="113" t="s">
        <v>26</v>
      </c>
      <c r="AB50" s="199"/>
      <c r="AC50" s="115"/>
      <c r="AD50" s="115">
        <v>19</v>
      </c>
      <c r="AE50" s="115">
        <v>18</v>
      </c>
      <c r="AF50" s="115">
        <v>18</v>
      </c>
      <c r="AG50" s="115">
        <v>18</v>
      </c>
      <c r="AH50" s="115">
        <v>18</v>
      </c>
      <c r="AI50" s="115">
        <v>18</v>
      </c>
      <c r="AJ50" s="114">
        <f>AD50+AE50+AF50+AG50+AH50+AI50</f>
        <v>109</v>
      </c>
      <c r="AK50" s="111">
        <v>2019</v>
      </c>
      <c r="AL50" s="97"/>
      <c r="AM50" s="98"/>
    </row>
    <row r="51" spans="2:39" s="8" customFormat="1" ht="31.5" x14ac:dyDescent="0.25">
      <c r="B51" s="111"/>
      <c r="C51" s="111"/>
      <c r="D51" s="111"/>
      <c r="E51" s="111"/>
      <c r="F51" s="111"/>
      <c r="G51" s="111"/>
      <c r="H51" s="111"/>
      <c r="I51" s="111"/>
      <c r="J51" s="111"/>
      <c r="K51" s="111"/>
      <c r="L51" s="111"/>
      <c r="M51" s="111"/>
      <c r="N51" s="111"/>
      <c r="O51" s="111"/>
      <c r="P51" s="111">
        <v>1</v>
      </c>
      <c r="Q51" s="111">
        <v>4</v>
      </c>
      <c r="R51" s="111">
        <v>1</v>
      </c>
      <c r="S51" s="111">
        <v>0</v>
      </c>
      <c r="T51" s="111">
        <v>1</v>
      </c>
      <c r="U51" s="111">
        <v>0</v>
      </c>
      <c r="V51" s="111">
        <v>0</v>
      </c>
      <c r="W51" s="111">
        <v>0</v>
      </c>
      <c r="X51" s="111">
        <v>0</v>
      </c>
      <c r="Y51" s="111">
        <v>2</v>
      </c>
      <c r="Z51" s="118" t="s">
        <v>354</v>
      </c>
      <c r="AA51" s="113" t="s">
        <v>26</v>
      </c>
      <c r="AB51" s="199"/>
      <c r="AC51" s="115"/>
      <c r="AD51" s="115">
        <v>10</v>
      </c>
      <c r="AE51" s="115">
        <v>17</v>
      </c>
      <c r="AF51" s="115">
        <v>25</v>
      </c>
      <c r="AG51" s="115">
        <v>35</v>
      </c>
      <c r="AH51" s="115">
        <v>40</v>
      </c>
      <c r="AI51" s="115">
        <v>40</v>
      </c>
      <c r="AJ51" s="114">
        <f>AD51+AE51+AF51+AG51+AH51+AI51</f>
        <v>167</v>
      </c>
      <c r="AK51" s="111">
        <v>2019</v>
      </c>
      <c r="AL51" s="97"/>
      <c r="AM51" s="98"/>
    </row>
    <row r="52" spans="2:39" s="8" customFormat="1" ht="47.25" x14ac:dyDescent="0.25">
      <c r="B52" s="111"/>
      <c r="C52" s="111"/>
      <c r="D52" s="111"/>
      <c r="E52" s="111"/>
      <c r="F52" s="111"/>
      <c r="G52" s="111"/>
      <c r="H52" s="111"/>
      <c r="I52" s="111"/>
      <c r="J52" s="111"/>
      <c r="K52" s="111"/>
      <c r="L52" s="111"/>
      <c r="M52" s="111"/>
      <c r="N52" s="111"/>
      <c r="O52" s="111"/>
      <c r="P52" s="111">
        <v>1</v>
      </c>
      <c r="Q52" s="111">
        <v>4</v>
      </c>
      <c r="R52" s="111">
        <v>1</v>
      </c>
      <c r="S52" s="111">
        <v>0</v>
      </c>
      <c r="T52" s="111">
        <v>1</v>
      </c>
      <c r="U52" s="111">
        <v>0</v>
      </c>
      <c r="V52" s="111">
        <v>0</v>
      </c>
      <c r="W52" s="111">
        <v>1</v>
      </c>
      <c r="X52" s="111">
        <v>0</v>
      </c>
      <c r="Y52" s="111">
        <v>0</v>
      </c>
      <c r="Z52" s="118" t="s">
        <v>408</v>
      </c>
      <c r="AA52" s="113" t="s">
        <v>267</v>
      </c>
      <c r="AB52" s="199"/>
      <c r="AC52" s="115">
        <v>1</v>
      </c>
      <c r="AD52" s="115">
        <v>1</v>
      </c>
      <c r="AE52" s="115">
        <v>1</v>
      </c>
      <c r="AF52" s="115">
        <v>1</v>
      </c>
      <c r="AG52" s="115">
        <v>1</v>
      </c>
      <c r="AH52" s="115">
        <v>1</v>
      </c>
      <c r="AI52" s="115">
        <v>1</v>
      </c>
      <c r="AJ52" s="114">
        <v>1</v>
      </c>
      <c r="AK52" s="111">
        <v>2014</v>
      </c>
      <c r="AL52" s="97"/>
      <c r="AM52" s="98"/>
    </row>
    <row r="53" spans="2:39" s="8" customFormat="1" ht="15.75" x14ac:dyDescent="0.25">
      <c r="B53" s="111"/>
      <c r="C53" s="111"/>
      <c r="D53" s="111"/>
      <c r="E53" s="111"/>
      <c r="F53" s="111"/>
      <c r="G53" s="111"/>
      <c r="H53" s="111"/>
      <c r="I53" s="111"/>
      <c r="J53" s="111"/>
      <c r="K53" s="111"/>
      <c r="L53" s="111"/>
      <c r="M53" s="111"/>
      <c r="N53" s="111"/>
      <c r="O53" s="111"/>
      <c r="P53" s="111">
        <v>1</v>
      </c>
      <c r="Q53" s="111">
        <v>4</v>
      </c>
      <c r="R53" s="111">
        <v>1</v>
      </c>
      <c r="S53" s="111">
        <v>0</v>
      </c>
      <c r="T53" s="111">
        <v>1</v>
      </c>
      <c r="U53" s="111">
        <v>0</v>
      </c>
      <c r="V53" s="111">
        <v>0</v>
      </c>
      <c r="W53" s="111">
        <v>1</v>
      </c>
      <c r="X53" s="111">
        <v>0</v>
      </c>
      <c r="Y53" s="111">
        <v>1</v>
      </c>
      <c r="Z53" s="118" t="s">
        <v>294</v>
      </c>
      <c r="AA53" s="113" t="s">
        <v>26</v>
      </c>
      <c r="AB53" s="199"/>
      <c r="AC53" s="115">
        <v>2</v>
      </c>
      <c r="AD53" s="115">
        <v>2</v>
      </c>
      <c r="AE53" s="115">
        <v>2</v>
      </c>
      <c r="AF53" s="115">
        <v>2</v>
      </c>
      <c r="AG53" s="115">
        <v>2</v>
      </c>
      <c r="AH53" s="115">
        <v>2</v>
      </c>
      <c r="AI53" s="115">
        <v>2</v>
      </c>
      <c r="AJ53" s="114">
        <f>AD53+AE53+AF53+AG53+AH53+AI53</f>
        <v>12</v>
      </c>
      <c r="AK53" s="111">
        <v>2019</v>
      </c>
      <c r="AL53" s="97"/>
      <c r="AM53" s="98"/>
    </row>
    <row r="54" spans="2:39" s="8" customFormat="1" ht="31.5" x14ac:dyDescent="0.25">
      <c r="B54" s="111"/>
      <c r="C54" s="111"/>
      <c r="D54" s="111"/>
      <c r="E54" s="111"/>
      <c r="F54" s="111"/>
      <c r="G54" s="111"/>
      <c r="H54" s="111"/>
      <c r="I54" s="111"/>
      <c r="J54" s="111"/>
      <c r="K54" s="111"/>
      <c r="L54" s="111"/>
      <c r="M54" s="111"/>
      <c r="N54" s="111"/>
      <c r="O54" s="111"/>
      <c r="P54" s="111">
        <v>1</v>
      </c>
      <c r="Q54" s="111">
        <v>4</v>
      </c>
      <c r="R54" s="111">
        <v>1</v>
      </c>
      <c r="S54" s="111">
        <v>0</v>
      </c>
      <c r="T54" s="111">
        <v>1</v>
      </c>
      <c r="U54" s="111">
        <v>0</v>
      </c>
      <c r="V54" s="111">
        <v>0</v>
      </c>
      <c r="W54" s="111">
        <v>1</v>
      </c>
      <c r="X54" s="111">
        <v>0</v>
      </c>
      <c r="Y54" s="111">
        <v>2</v>
      </c>
      <c r="Z54" s="118" t="s">
        <v>295</v>
      </c>
      <c r="AA54" s="113" t="s">
        <v>26</v>
      </c>
      <c r="AB54" s="199"/>
      <c r="AC54" s="115">
        <v>120</v>
      </c>
      <c r="AD54" s="115">
        <v>120</v>
      </c>
      <c r="AE54" s="115">
        <v>120</v>
      </c>
      <c r="AF54" s="115">
        <v>120</v>
      </c>
      <c r="AG54" s="115">
        <v>120</v>
      </c>
      <c r="AH54" s="115">
        <v>120</v>
      </c>
      <c r="AI54" s="115">
        <v>120</v>
      </c>
      <c r="AJ54" s="114">
        <f>AD54+AE54+AF54+AG54+AH54+AI54</f>
        <v>720</v>
      </c>
      <c r="AK54" s="111">
        <v>2019</v>
      </c>
      <c r="AL54" s="97"/>
      <c r="AM54" s="98"/>
    </row>
    <row r="55" spans="2:39" s="8" customFormat="1" ht="47.25" x14ac:dyDescent="0.25">
      <c r="B55" s="111"/>
      <c r="C55" s="111"/>
      <c r="D55" s="111"/>
      <c r="E55" s="111"/>
      <c r="F55" s="111"/>
      <c r="G55" s="111"/>
      <c r="H55" s="111"/>
      <c r="I55" s="111"/>
      <c r="J55" s="111"/>
      <c r="K55" s="111"/>
      <c r="L55" s="111"/>
      <c r="M55" s="111"/>
      <c r="N55" s="111"/>
      <c r="O55" s="111"/>
      <c r="P55" s="111">
        <v>1</v>
      </c>
      <c r="Q55" s="111">
        <v>4</v>
      </c>
      <c r="R55" s="111">
        <v>1</v>
      </c>
      <c r="S55" s="111">
        <v>0</v>
      </c>
      <c r="T55" s="111">
        <v>1</v>
      </c>
      <c r="U55" s="111">
        <v>0</v>
      </c>
      <c r="V55" s="111">
        <v>0</v>
      </c>
      <c r="W55" s="111">
        <v>3</v>
      </c>
      <c r="X55" s="111">
        <v>0</v>
      </c>
      <c r="Y55" s="111">
        <v>0</v>
      </c>
      <c r="Z55" s="118" t="s">
        <v>384</v>
      </c>
      <c r="AA55" s="113" t="s">
        <v>267</v>
      </c>
      <c r="AB55" s="199"/>
      <c r="AC55" s="115">
        <v>0</v>
      </c>
      <c r="AD55" s="115">
        <v>1</v>
      </c>
      <c r="AE55" s="115">
        <v>1</v>
      </c>
      <c r="AF55" s="115">
        <v>1</v>
      </c>
      <c r="AG55" s="115">
        <v>1</v>
      </c>
      <c r="AH55" s="115">
        <v>1</v>
      </c>
      <c r="AI55" s="115">
        <v>1</v>
      </c>
      <c r="AJ55" s="114">
        <v>1</v>
      </c>
      <c r="AK55" s="111">
        <v>2014</v>
      </c>
      <c r="AL55" s="97"/>
      <c r="AM55" s="98"/>
    </row>
    <row r="56" spans="2:39" s="8" customFormat="1" ht="31.5" x14ac:dyDescent="0.25">
      <c r="B56" s="111"/>
      <c r="C56" s="111"/>
      <c r="D56" s="111"/>
      <c r="E56" s="111"/>
      <c r="F56" s="111"/>
      <c r="G56" s="111"/>
      <c r="H56" s="111"/>
      <c r="I56" s="111"/>
      <c r="J56" s="111"/>
      <c r="K56" s="111"/>
      <c r="L56" s="111"/>
      <c r="M56" s="111"/>
      <c r="N56" s="111"/>
      <c r="O56" s="111"/>
      <c r="P56" s="111">
        <v>1</v>
      </c>
      <c r="Q56" s="111">
        <v>4</v>
      </c>
      <c r="R56" s="111">
        <v>1</v>
      </c>
      <c r="S56" s="111">
        <v>0</v>
      </c>
      <c r="T56" s="111">
        <v>1</v>
      </c>
      <c r="U56" s="111">
        <v>0</v>
      </c>
      <c r="V56" s="111">
        <v>0</v>
      </c>
      <c r="W56" s="111">
        <v>3</v>
      </c>
      <c r="X56" s="111">
        <v>0</v>
      </c>
      <c r="Y56" s="111">
        <v>1</v>
      </c>
      <c r="Z56" s="118" t="s">
        <v>258</v>
      </c>
      <c r="AA56" s="113" t="s">
        <v>26</v>
      </c>
      <c r="AB56" s="199"/>
      <c r="AC56" s="115">
        <v>0</v>
      </c>
      <c r="AD56" s="115">
        <v>25</v>
      </c>
      <c r="AE56" s="115">
        <v>25</v>
      </c>
      <c r="AF56" s="115">
        <v>25</v>
      </c>
      <c r="AG56" s="115">
        <v>25</v>
      </c>
      <c r="AH56" s="115">
        <v>25</v>
      </c>
      <c r="AI56" s="115">
        <v>25</v>
      </c>
      <c r="AJ56" s="114">
        <f>AD56+AE56+AF56+AG56+AH56+AI56</f>
        <v>150</v>
      </c>
      <c r="AK56" s="111">
        <v>2019</v>
      </c>
      <c r="AL56" s="97"/>
      <c r="AM56" s="98"/>
    </row>
    <row r="57" spans="2:39" s="8" customFormat="1" ht="78.75" x14ac:dyDescent="0.25">
      <c r="B57" s="111"/>
      <c r="C57" s="111"/>
      <c r="D57" s="111"/>
      <c r="E57" s="111"/>
      <c r="F57" s="111"/>
      <c r="G57" s="111"/>
      <c r="H57" s="111"/>
      <c r="I57" s="111"/>
      <c r="J57" s="111"/>
      <c r="K57" s="111"/>
      <c r="L57" s="111"/>
      <c r="M57" s="111"/>
      <c r="N57" s="111"/>
      <c r="O57" s="111"/>
      <c r="P57" s="111">
        <v>1</v>
      </c>
      <c r="Q57" s="111">
        <v>4</v>
      </c>
      <c r="R57" s="111">
        <v>1</v>
      </c>
      <c r="S57" s="111">
        <v>0</v>
      </c>
      <c r="T57" s="111">
        <v>1</v>
      </c>
      <c r="U57" s="111">
        <v>0</v>
      </c>
      <c r="V57" s="111">
        <v>0</v>
      </c>
      <c r="W57" s="111">
        <v>4</v>
      </c>
      <c r="X57" s="111">
        <v>0</v>
      </c>
      <c r="Y57" s="111">
        <v>0</v>
      </c>
      <c r="Z57" s="129" t="s">
        <v>385</v>
      </c>
      <c r="AA57" s="113" t="s">
        <v>267</v>
      </c>
      <c r="AB57" s="199"/>
      <c r="AC57" s="115">
        <v>0</v>
      </c>
      <c r="AD57" s="115">
        <v>1</v>
      </c>
      <c r="AE57" s="115">
        <v>0</v>
      </c>
      <c r="AF57" s="115">
        <v>0</v>
      </c>
      <c r="AG57" s="115">
        <v>0</v>
      </c>
      <c r="AH57" s="115">
        <v>0</v>
      </c>
      <c r="AI57" s="115">
        <v>0</v>
      </c>
      <c r="AJ57" s="114">
        <v>1</v>
      </c>
      <c r="AK57" s="111">
        <v>2014</v>
      </c>
      <c r="AL57" s="97"/>
      <c r="AM57" s="98"/>
    </row>
    <row r="58" spans="2:39" s="8" customFormat="1" ht="63" x14ac:dyDescent="0.25">
      <c r="B58" s="111"/>
      <c r="C58" s="111"/>
      <c r="D58" s="111"/>
      <c r="E58" s="111"/>
      <c r="F58" s="111"/>
      <c r="G58" s="111"/>
      <c r="H58" s="111"/>
      <c r="I58" s="111"/>
      <c r="J58" s="111"/>
      <c r="K58" s="111"/>
      <c r="L58" s="111"/>
      <c r="M58" s="111"/>
      <c r="N58" s="111"/>
      <c r="O58" s="111"/>
      <c r="P58" s="111">
        <v>1</v>
      </c>
      <c r="Q58" s="111">
        <v>4</v>
      </c>
      <c r="R58" s="111">
        <v>1</v>
      </c>
      <c r="S58" s="111">
        <v>0</v>
      </c>
      <c r="T58" s="111">
        <v>1</v>
      </c>
      <c r="U58" s="111">
        <v>0</v>
      </c>
      <c r="V58" s="111">
        <v>0</v>
      </c>
      <c r="W58" s="111">
        <v>4</v>
      </c>
      <c r="X58" s="111">
        <v>0</v>
      </c>
      <c r="Y58" s="111">
        <v>1</v>
      </c>
      <c r="Z58" s="118" t="s">
        <v>373</v>
      </c>
      <c r="AA58" s="113" t="s">
        <v>267</v>
      </c>
      <c r="AB58" s="199"/>
      <c r="AC58" s="115">
        <v>0</v>
      </c>
      <c r="AD58" s="121">
        <v>1</v>
      </c>
      <c r="AE58" s="121">
        <v>0</v>
      </c>
      <c r="AF58" s="121">
        <v>0</v>
      </c>
      <c r="AG58" s="121">
        <v>0</v>
      </c>
      <c r="AH58" s="121">
        <v>0</v>
      </c>
      <c r="AI58" s="121">
        <v>0</v>
      </c>
      <c r="AJ58" s="121">
        <v>1</v>
      </c>
      <c r="AK58" s="111">
        <v>2014</v>
      </c>
      <c r="AL58" s="97"/>
      <c r="AM58" s="98"/>
    </row>
    <row r="59" spans="2:39" s="8" customFormat="1" ht="63" x14ac:dyDescent="0.25">
      <c r="B59" s="111"/>
      <c r="C59" s="111"/>
      <c r="D59" s="111"/>
      <c r="E59" s="111"/>
      <c r="F59" s="111"/>
      <c r="G59" s="111"/>
      <c r="H59" s="111"/>
      <c r="I59" s="111"/>
      <c r="J59" s="111"/>
      <c r="K59" s="111"/>
      <c r="L59" s="111"/>
      <c r="M59" s="111"/>
      <c r="N59" s="111"/>
      <c r="O59" s="111"/>
      <c r="P59" s="111">
        <v>1</v>
      </c>
      <c r="Q59" s="111">
        <v>4</v>
      </c>
      <c r="R59" s="111">
        <v>1</v>
      </c>
      <c r="S59" s="111">
        <v>0</v>
      </c>
      <c r="T59" s="111">
        <v>1</v>
      </c>
      <c r="U59" s="111">
        <v>0</v>
      </c>
      <c r="V59" s="111">
        <v>0</v>
      </c>
      <c r="W59" s="111">
        <v>5</v>
      </c>
      <c r="X59" s="111">
        <v>0</v>
      </c>
      <c r="Y59" s="111">
        <v>0</v>
      </c>
      <c r="Z59" s="118" t="s">
        <v>388</v>
      </c>
      <c r="AA59" s="113" t="s">
        <v>267</v>
      </c>
      <c r="AB59" s="199"/>
      <c r="AC59" s="115">
        <v>0</v>
      </c>
      <c r="AD59" s="115">
        <v>1</v>
      </c>
      <c r="AE59" s="115">
        <v>0</v>
      </c>
      <c r="AF59" s="115">
        <v>0</v>
      </c>
      <c r="AG59" s="115">
        <v>0</v>
      </c>
      <c r="AH59" s="115">
        <v>0</v>
      </c>
      <c r="AI59" s="115">
        <v>0</v>
      </c>
      <c r="AJ59" s="114">
        <v>1</v>
      </c>
      <c r="AK59" s="111">
        <v>2014</v>
      </c>
      <c r="AL59" s="97"/>
      <c r="AM59" s="98"/>
    </row>
    <row r="60" spans="2:39" s="8" customFormat="1" ht="15.75" x14ac:dyDescent="0.25">
      <c r="B60" s="111"/>
      <c r="C60" s="111"/>
      <c r="D60" s="111"/>
      <c r="E60" s="111"/>
      <c r="F60" s="111"/>
      <c r="G60" s="111"/>
      <c r="H60" s="111"/>
      <c r="I60" s="111"/>
      <c r="J60" s="111"/>
      <c r="K60" s="111"/>
      <c r="L60" s="111"/>
      <c r="M60" s="111"/>
      <c r="N60" s="111"/>
      <c r="O60" s="111"/>
      <c r="P60" s="111">
        <v>1</v>
      </c>
      <c r="Q60" s="111">
        <v>4</v>
      </c>
      <c r="R60" s="111">
        <v>1</v>
      </c>
      <c r="S60" s="111">
        <v>0</v>
      </c>
      <c r="T60" s="111">
        <v>1</v>
      </c>
      <c r="U60" s="111">
        <v>0</v>
      </c>
      <c r="V60" s="111">
        <v>0</v>
      </c>
      <c r="W60" s="111">
        <v>5</v>
      </c>
      <c r="X60" s="111">
        <v>0</v>
      </c>
      <c r="Y60" s="111">
        <v>1</v>
      </c>
      <c r="Z60" s="118" t="s">
        <v>347</v>
      </c>
      <c r="AA60" s="113" t="s">
        <v>26</v>
      </c>
      <c r="AB60" s="199"/>
      <c r="AC60" s="115">
        <v>0</v>
      </c>
      <c r="AD60" s="121">
        <v>1</v>
      </c>
      <c r="AE60" s="121">
        <v>1</v>
      </c>
      <c r="AF60" s="121">
        <v>1</v>
      </c>
      <c r="AG60" s="121">
        <v>1</v>
      </c>
      <c r="AH60" s="121">
        <v>1</v>
      </c>
      <c r="AI60" s="121">
        <v>1</v>
      </c>
      <c r="AJ60" s="121">
        <v>1</v>
      </c>
      <c r="AK60" s="111">
        <v>2014</v>
      </c>
      <c r="AL60" s="97"/>
      <c r="AM60" s="98"/>
    </row>
    <row r="61" spans="2:39" s="8" customFormat="1" ht="52.5" customHeight="1" x14ac:dyDescent="0.25">
      <c r="B61" s="111"/>
      <c r="C61" s="111"/>
      <c r="D61" s="111"/>
      <c r="E61" s="111"/>
      <c r="F61" s="111"/>
      <c r="G61" s="111"/>
      <c r="H61" s="111"/>
      <c r="I61" s="111"/>
      <c r="J61" s="111"/>
      <c r="K61" s="111"/>
      <c r="L61" s="111"/>
      <c r="M61" s="111"/>
      <c r="N61" s="111"/>
      <c r="O61" s="111"/>
      <c r="P61" s="111">
        <v>1</v>
      </c>
      <c r="Q61" s="111">
        <v>4</v>
      </c>
      <c r="R61" s="111">
        <v>1</v>
      </c>
      <c r="S61" s="111">
        <v>0</v>
      </c>
      <c r="T61" s="111">
        <v>1</v>
      </c>
      <c r="U61" s="111">
        <v>0</v>
      </c>
      <c r="V61" s="111">
        <v>0</v>
      </c>
      <c r="W61" s="111">
        <v>5</v>
      </c>
      <c r="X61" s="111">
        <v>0</v>
      </c>
      <c r="Y61" s="111">
        <v>2</v>
      </c>
      <c r="Z61" s="118" t="s">
        <v>397</v>
      </c>
      <c r="AA61" s="113" t="s">
        <v>18</v>
      </c>
      <c r="AB61" s="199"/>
      <c r="AC61" s="115">
        <v>0</v>
      </c>
      <c r="AD61" s="115">
        <v>93</v>
      </c>
      <c r="AE61" s="115">
        <v>93.5</v>
      </c>
      <c r="AF61" s="115">
        <v>94</v>
      </c>
      <c r="AG61" s="115">
        <v>94.5</v>
      </c>
      <c r="AH61" s="115">
        <v>95</v>
      </c>
      <c r="AI61" s="115">
        <v>95.5</v>
      </c>
      <c r="AJ61" s="115">
        <v>95.5</v>
      </c>
      <c r="AK61" s="111">
        <v>2019</v>
      </c>
      <c r="AL61" s="97"/>
      <c r="AM61" s="98"/>
    </row>
    <row r="62" spans="2:39" s="8" customFormat="1" ht="47.25" x14ac:dyDescent="0.25">
      <c r="B62" s="111"/>
      <c r="C62" s="111"/>
      <c r="D62" s="111"/>
      <c r="E62" s="111"/>
      <c r="F62" s="111"/>
      <c r="G62" s="111"/>
      <c r="H62" s="111"/>
      <c r="I62" s="111"/>
      <c r="J62" s="111"/>
      <c r="K62" s="111"/>
      <c r="L62" s="111"/>
      <c r="M62" s="111"/>
      <c r="N62" s="111"/>
      <c r="O62" s="111"/>
      <c r="P62" s="111">
        <v>1</v>
      </c>
      <c r="Q62" s="111">
        <v>4</v>
      </c>
      <c r="R62" s="111">
        <v>1</v>
      </c>
      <c r="S62" s="111">
        <v>0</v>
      </c>
      <c r="T62" s="111">
        <v>1</v>
      </c>
      <c r="U62" s="111">
        <v>0</v>
      </c>
      <c r="V62" s="111">
        <v>0</v>
      </c>
      <c r="W62" s="111">
        <v>6</v>
      </c>
      <c r="X62" s="111">
        <v>0</v>
      </c>
      <c r="Y62" s="111">
        <v>0</v>
      </c>
      <c r="Z62" s="118" t="s">
        <v>380</v>
      </c>
      <c r="AA62" s="113" t="s">
        <v>267</v>
      </c>
      <c r="AB62" s="199"/>
      <c r="AC62" s="115">
        <v>0</v>
      </c>
      <c r="AD62" s="115">
        <v>1</v>
      </c>
      <c r="AE62" s="115">
        <v>1</v>
      </c>
      <c r="AF62" s="115">
        <v>1</v>
      </c>
      <c r="AG62" s="115">
        <v>1</v>
      </c>
      <c r="AH62" s="115">
        <v>1</v>
      </c>
      <c r="AI62" s="115">
        <v>1</v>
      </c>
      <c r="AJ62" s="115">
        <v>1</v>
      </c>
      <c r="AK62" s="111">
        <v>2014</v>
      </c>
      <c r="AL62" s="97"/>
      <c r="AM62" s="98"/>
    </row>
    <row r="63" spans="2:39" s="8" customFormat="1" ht="45" x14ac:dyDescent="0.25">
      <c r="B63" s="111"/>
      <c r="C63" s="111"/>
      <c r="D63" s="111"/>
      <c r="E63" s="111"/>
      <c r="F63" s="111"/>
      <c r="G63" s="111"/>
      <c r="H63" s="111"/>
      <c r="I63" s="111"/>
      <c r="J63" s="111"/>
      <c r="K63" s="111"/>
      <c r="L63" s="111"/>
      <c r="M63" s="111"/>
      <c r="N63" s="111"/>
      <c r="O63" s="111"/>
      <c r="P63" s="111">
        <v>1</v>
      </c>
      <c r="Q63" s="111">
        <v>4</v>
      </c>
      <c r="R63" s="111">
        <v>1</v>
      </c>
      <c r="S63" s="111">
        <v>0</v>
      </c>
      <c r="T63" s="111">
        <v>1</v>
      </c>
      <c r="U63" s="111">
        <v>0</v>
      </c>
      <c r="V63" s="111">
        <v>0</v>
      </c>
      <c r="W63" s="111">
        <v>6</v>
      </c>
      <c r="X63" s="111">
        <v>0</v>
      </c>
      <c r="Y63" s="111">
        <v>1</v>
      </c>
      <c r="Z63" s="118" t="s">
        <v>358</v>
      </c>
      <c r="AA63" s="113" t="s">
        <v>26</v>
      </c>
      <c r="AB63" s="199"/>
      <c r="AC63" s="115">
        <v>0</v>
      </c>
      <c r="AD63" s="121">
        <v>6</v>
      </c>
      <c r="AE63" s="121">
        <v>6</v>
      </c>
      <c r="AF63" s="121">
        <v>6</v>
      </c>
      <c r="AG63" s="121">
        <v>6</v>
      </c>
      <c r="AH63" s="121">
        <v>6</v>
      </c>
      <c r="AI63" s="121">
        <v>6</v>
      </c>
      <c r="AJ63" s="121">
        <f>AD63+AE63+AF63+AG63+AH63+AI63</f>
        <v>36</v>
      </c>
      <c r="AK63" s="111">
        <v>2019</v>
      </c>
      <c r="AL63" s="97"/>
      <c r="AM63" s="107" t="s">
        <v>330</v>
      </c>
    </row>
    <row r="64" spans="2:39" s="8" customFormat="1" ht="47.25" x14ac:dyDescent="0.25">
      <c r="B64" s="111"/>
      <c r="C64" s="111"/>
      <c r="D64" s="111"/>
      <c r="E64" s="111"/>
      <c r="F64" s="111"/>
      <c r="G64" s="111"/>
      <c r="H64" s="111"/>
      <c r="I64" s="111"/>
      <c r="J64" s="111"/>
      <c r="K64" s="111"/>
      <c r="L64" s="111"/>
      <c r="M64" s="111"/>
      <c r="N64" s="111"/>
      <c r="O64" s="111"/>
      <c r="P64" s="111">
        <v>1</v>
      </c>
      <c r="Q64" s="111">
        <v>4</v>
      </c>
      <c r="R64" s="111">
        <v>1</v>
      </c>
      <c r="S64" s="111">
        <v>0</v>
      </c>
      <c r="T64" s="111">
        <v>1</v>
      </c>
      <c r="U64" s="111">
        <v>0</v>
      </c>
      <c r="V64" s="111">
        <v>0</v>
      </c>
      <c r="W64" s="111">
        <v>6</v>
      </c>
      <c r="X64" s="111">
        <v>0</v>
      </c>
      <c r="Y64" s="111">
        <v>2</v>
      </c>
      <c r="Z64" s="118" t="s">
        <v>310</v>
      </c>
      <c r="AA64" s="113" t="s">
        <v>26</v>
      </c>
      <c r="AB64" s="199"/>
      <c r="AC64" s="115">
        <v>0</v>
      </c>
      <c r="AD64" s="121">
        <v>18</v>
      </c>
      <c r="AE64" s="121">
        <v>18</v>
      </c>
      <c r="AF64" s="121">
        <v>18</v>
      </c>
      <c r="AG64" s="121">
        <v>18</v>
      </c>
      <c r="AH64" s="121">
        <v>18</v>
      </c>
      <c r="AI64" s="121">
        <v>18</v>
      </c>
      <c r="AJ64" s="121">
        <v>18</v>
      </c>
      <c r="AK64" s="111">
        <v>2014</v>
      </c>
      <c r="AL64" s="97"/>
      <c r="AM64" s="98"/>
    </row>
    <row r="65" spans="2:39" s="8" customFormat="1" ht="31.5" x14ac:dyDescent="0.25">
      <c r="B65" s="111"/>
      <c r="C65" s="111"/>
      <c r="D65" s="111"/>
      <c r="E65" s="111"/>
      <c r="F65" s="111"/>
      <c r="G65" s="111"/>
      <c r="H65" s="111"/>
      <c r="I65" s="111"/>
      <c r="J65" s="111"/>
      <c r="K65" s="111"/>
      <c r="L65" s="111"/>
      <c r="M65" s="111"/>
      <c r="N65" s="111"/>
      <c r="O65" s="111"/>
      <c r="P65" s="111">
        <v>1</v>
      </c>
      <c r="Q65" s="111">
        <v>4</v>
      </c>
      <c r="R65" s="111">
        <v>1</v>
      </c>
      <c r="S65" s="111">
        <v>0</v>
      </c>
      <c r="T65" s="111">
        <v>1</v>
      </c>
      <c r="U65" s="111">
        <v>0</v>
      </c>
      <c r="V65" s="111">
        <v>0</v>
      </c>
      <c r="W65" s="111">
        <v>7</v>
      </c>
      <c r="X65" s="111">
        <v>0</v>
      </c>
      <c r="Y65" s="111">
        <v>0</v>
      </c>
      <c r="Z65" s="118" t="s">
        <v>381</v>
      </c>
      <c r="AA65" s="113" t="s">
        <v>267</v>
      </c>
      <c r="AB65" s="199"/>
      <c r="AC65" s="115">
        <v>0</v>
      </c>
      <c r="AD65" s="115">
        <v>1</v>
      </c>
      <c r="AE65" s="115">
        <v>1</v>
      </c>
      <c r="AF65" s="115">
        <v>1</v>
      </c>
      <c r="AG65" s="115">
        <v>1</v>
      </c>
      <c r="AH65" s="115">
        <v>1</v>
      </c>
      <c r="AI65" s="115">
        <v>1</v>
      </c>
      <c r="AJ65" s="115">
        <v>1</v>
      </c>
      <c r="AK65" s="111">
        <v>2019</v>
      </c>
      <c r="AL65" s="97"/>
      <c r="AM65" s="98"/>
    </row>
    <row r="66" spans="2:39" s="8" customFormat="1" ht="31.5" x14ac:dyDescent="0.25">
      <c r="B66" s="111"/>
      <c r="C66" s="111"/>
      <c r="D66" s="111"/>
      <c r="E66" s="111"/>
      <c r="F66" s="111"/>
      <c r="G66" s="111"/>
      <c r="H66" s="111"/>
      <c r="I66" s="111"/>
      <c r="J66" s="111"/>
      <c r="K66" s="111"/>
      <c r="L66" s="111"/>
      <c r="M66" s="111"/>
      <c r="N66" s="111"/>
      <c r="O66" s="111"/>
      <c r="P66" s="111">
        <v>1</v>
      </c>
      <c r="Q66" s="111">
        <v>4</v>
      </c>
      <c r="R66" s="111">
        <v>1</v>
      </c>
      <c r="S66" s="111">
        <v>0</v>
      </c>
      <c r="T66" s="111">
        <v>1</v>
      </c>
      <c r="U66" s="111">
        <v>0</v>
      </c>
      <c r="V66" s="111">
        <v>0</v>
      </c>
      <c r="W66" s="111">
        <v>7</v>
      </c>
      <c r="X66" s="111">
        <v>0</v>
      </c>
      <c r="Y66" s="111">
        <v>1</v>
      </c>
      <c r="Z66" s="118" t="s">
        <v>324</v>
      </c>
      <c r="AA66" s="113" t="s">
        <v>267</v>
      </c>
      <c r="AB66" s="199"/>
      <c r="AC66" s="115">
        <v>0</v>
      </c>
      <c r="AD66" s="121">
        <v>1</v>
      </c>
      <c r="AE66" s="121">
        <v>1</v>
      </c>
      <c r="AF66" s="121">
        <v>1</v>
      </c>
      <c r="AG66" s="121">
        <v>1</v>
      </c>
      <c r="AH66" s="121">
        <v>1</v>
      </c>
      <c r="AI66" s="121">
        <v>1</v>
      </c>
      <c r="AJ66" s="121">
        <v>1</v>
      </c>
      <c r="AK66" s="111">
        <v>2014</v>
      </c>
      <c r="AL66" s="97"/>
      <c r="AM66" s="98"/>
    </row>
    <row r="67" spans="2:39" s="8" customFormat="1" ht="45" x14ac:dyDescent="0.25">
      <c r="B67" s="111"/>
      <c r="C67" s="111"/>
      <c r="D67" s="111"/>
      <c r="E67" s="111"/>
      <c r="F67" s="111"/>
      <c r="G67" s="111"/>
      <c r="H67" s="111"/>
      <c r="I67" s="111"/>
      <c r="J67" s="111"/>
      <c r="K67" s="111"/>
      <c r="L67" s="111"/>
      <c r="M67" s="111"/>
      <c r="N67" s="111"/>
      <c r="O67" s="111"/>
      <c r="P67" s="111">
        <v>1</v>
      </c>
      <c r="Q67" s="111">
        <v>4</v>
      </c>
      <c r="R67" s="111">
        <v>1</v>
      </c>
      <c r="S67" s="111">
        <v>0</v>
      </c>
      <c r="T67" s="111">
        <v>1</v>
      </c>
      <c r="U67" s="111">
        <v>0</v>
      </c>
      <c r="V67" s="111">
        <v>0</v>
      </c>
      <c r="W67" s="111">
        <v>7</v>
      </c>
      <c r="X67" s="111">
        <v>0</v>
      </c>
      <c r="Y67" s="111">
        <v>2</v>
      </c>
      <c r="Z67" s="118" t="s">
        <v>325</v>
      </c>
      <c r="AA67" s="113" t="s">
        <v>18</v>
      </c>
      <c r="AB67" s="199"/>
      <c r="AC67" s="115">
        <v>0</v>
      </c>
      <c r="AD67" s="115">
        <v>100</v>
      </c>
      <c r="AE67" s="115">
        <v>100</v>
      </c>
      <c r="AF67" s="115">
        <v>100</v>
      </c>
      <c r="AG67" s="115">
        <v>100</v>
      </c>
      <c r="AH67" s="115">
        <v>100</v>
      </c>
      <c r="AI67" s="115">
        <v>100</v>
      </c>
      <c r="AJ67" s="115">
        <v>100</v>
      </c>
      <c r="AK67" s="111">
        <v>2014</v>
      </c>
      <c r="AL67" s="97"/>
      <c r="AM67" s="107" t="s">
        <v>331</v>
      </c>
    </row>
    <row r="68" spans="2:39" s="8" customFormat="1" ht="63" customHeight="1" x14ac:dyDescent="0.25">
      <c r="B68" s="111">
        <v>1</v>
      </c>
      <c r="C68" s="111">
        <v>0</v>
      </c>
      <c r="D68" s="111">
        <v>5</v>
      </c>
      <c r="E68" s="111">
        <v>0</v>
      </c>
      <c r="F68" s="111">
        <v>4</v>
      </c>
      <c r="G68" s="111">
        <v>1</v>
      </c>
      <c r="H68" s="111">
        <v>2</v>
      </c>
      <c r="I68" s="111">
        <v>1</v>
      </c>
      <c r="J68" s="111">
        <v>4</v>
      </c>
      <c r="K68" s="111">
        <v>1</v>
      </c>
      <c r="L68" s="111">
        <v>4</v>
      </c>
      <c r="M68" s="111">
        <v>2</v>
      </c>
      <c r="N68" s="111">
        <v>1</v>
      </c>
      <c r="O68" s="111">
        <v>0</v>
      </c>
      <c r="P68" s="111">
        <v>1</v>
      </c>
      <c r="Q68" s="111">
        <v>4</v>
      </c>
      <c r="R68" s="111">
        <v>1</v>
      </c>
      <c r="S68" s="111">
        <v>0</v>
      </c>
      <c r="T68" s="111">
        <v>1</v>
      </c>
      <c r="U68" s="111">
        <v>0</v>
      </c>
      <c r="V68" s="111">
        <v>0</v>
      </c>
      <c r="W68" s="111">
        <v>8</v>
      </c>
      <c r="X68" s="111">
        <v>0</v>
      </c>
      <c r="Y68" s="111">
        <v>0</v>
      </c>
      <c r="Z68" s="118" t="s">
        <v>382</v>
      </c>
      <c r="AA68" s="113" t="s">
        <v>269</v>
      </c>
      <c r="AB68" s="199"/>
      <c r="AC68" s="115">
        <v>19694.7</v>
      </c>
      <c r="AD68" s="115">
        <f>14490.8+482.5</f>
        <v>14973.3</v>
      </c>
      <c r="AE68" s="115">
        <v>14490.8</v>
      </c>
      <c r="AF68" s="115">
        <v>14490.8</v>
      </c>
      <c r="AG68" s="115">
        <v>14490.8</v>
      </c>
      <c r="AH68" s="115">
        <v>14490.8</v>
      </c>
      <c r="AI68" s="115">
        <v>14490.8</v>
      </c>
      <c r="AJ68" s="114">
        <f>AD68+AE68+AF68+AG68+AH68+AI68</f>
        <v>87427.3</v>
      </c>
      <c r="AK68" s="111">
        <v>2019</v>
      </c>
      <c r="AL68" s="98"/>
      <c r="AM68" s="98"/>
    </row>
    <row r="69" spans="2:39" s="8" customFormat="1" ht="15.75" x14ac:dyDescent="0.25">
      <c r="B69" s="111"/>
      <c r="C69" s="111"/>
      <c r="D69" s="111"/>
      <c r="E69" s="111"/>
      <c r="F69" s="111"/>
      <c r="G69" s="111"/>
      <c r="H69" s="111"/>
      <c r="I69" s="111"/>
      <c r="J69" s="111"/>
      <c r="K69" s="111"/>
      <c r="L69" s="111"/>
      <c r="M69" s="111"/>
      <c r="N69" s="111"/>
      <c r="O69" s="111"/>
      <c r="P69" s="111">
        <v>1</v>
      </c>
      <c r="Q69" s="111">
        <v>4</v>
      </c>
      <c r="R69" s="111">
        <v>1</v>
      </c>
      <c r="S69" s="111">
        <v>0</v>
      </c>
      <c r="T69" s="111">
        <v>1</v>
      </c>
      <c r="U69" s="111">
        <v>0</v>
      </c>
      <c r="V69" s="111">
        <v>0</v>
      </c>
      <c r="W69" s="111">
        <v>8</v>
      </c>
      <c r="X69" s="111">
        <v>0</v>
      </c>
      <c r="Y69" s="111">
        <v>1</v>
      </c>
      <c r="Z69" s="118" t="s">
        <v>219</v>
      </c>
      <c r="AA69" s="113" t="s">
        <v>26</v>
      </c>
      <c r="AB69" s="199"/>
      <c r="AC69" s="115">
        <v>12</v>
      </c>
      <c r="AD69" s="121">
        <v>8</v>
      </c>
      <c r="AE69" s="121">
        <v>7</v>
      </c>
      <c r="AF69" s="121">
        <v>7</v>
      </c>
      <c r="AG69" s="121">
        <v>7</v>
      </c>
      <c r="AH69" s="121">
        <v>7</v>
      </c>
      <c r="AI69" s="121">
        <v>7</v>
      </c>
      <c r="AJ69" s="114">
        <f>AD69+AE69+AF69+AG69+AH69+AI69</f>
        <v>43</v>
      </c>
      <c r="AK69" s="111">
        <v>2019</v>
      </c>
    </row>
    <row r="70" spans="2:39" s="8" customFormat="1" ht="15.75" x14ac:dyDescent="0.25">
      <c r="B70" s="111"/>
      <c r="C70" s="111"/>
      <c r="D70" s="111"/>
      <c r="E70" s="111"/>
      <c r="F70" s="111"/>
      <c r="G70" s="111"/>
      <c r="H70" s="111"/>
      <c r="I70" s="111"/>
      <c r="J70" s="111"/>
      <c r="K70" s="111"/>
      <c r="L70" s="111"/>
      <c r="M70" s="111"/>
      <c r="N70" s="111"/>
      <c r="O70" s="111"/>
      <c r="P70" s="111">
        <v>1</v>
      </c>
      <c r="Q70" s="111">
        <v>4</v>
      </c>
      <c r="R70" s="111">
        <v>1</v>
      </c>
      <c r="S70" s="111">
        <v>0</v>
      </c>
      <c r="T70" s="111">
        <v>1</v>
      </c>
      <c r="U70" s="111">
        <v>0</v>
      </c>
      <c r="V70" s="111">
        <v>0</v>
      </c>
      <c r="W70" s="111">
        <v>8</v>
      </c>
      <c r="X70" s="111">
        <v>0</v>
      </c>
      <c r="Y70" s="111">
        <v>2</v>
      </c>
      <c r="Z70" s="118" t="s">
        <v>220</v>
      </c>
      <c r="AA70" s="113" t="s">
        <v>13</v>
      </c>
      <c r="AB70" s="199"/>
      <c r="AC70" s="115">
        <f>AC68</f>
        <v>19694.7</v>
      </c>
      <c r="AD70" s="115">
        <f t="shared" ref="AD70:AI70" si="6">AD68</f>
        <v>14973.3</v>
      </c>
      <c r="AE70" s="115">
        <f t="shared" si="6"/>
        <v>14490.8</v>
      </c>
      <c r="AF70" s="115">
        <f t="shared" si="6"/>
        <v>14490.8</v>
      </c>
      <c r="AG70" s="115">
        <f t="shared" si="6"/>
        <v>14490.8</v>
      </c>
      <c r="AH70" s="115">
        <f t="shared" si="6"/>
        <v>14490.8</v>
      </c>
      <c r="AI70" s="115">
        <f t="shared" si="6"/>
        <v>14490.8</v>
      </c>
      <c r="AJ70" s="114">
        <f>AD70+AE70+AF70+AG70+AH70+AI70</f>
        <v>87427.3</v>
      </c>
      <c r="AK70" s="111">
        <v>2019</v>
      </c>
    </row>
    <row r="71" spans="2:39" s="8" customFormat="1" ht="31.5" x14ac:dyDescent="0.25">
      <c r="B71" s="111"/>
      <c r="C71" s="111"/>
      <c r="D71" s="111"/>
      <c r="E71" s="111"/>
      <c r="F71" s="111"/>
      <c r="G71" s="111"/>
      <c r="H71" s="111"/>
      <c r="I71" s="111"/>
      <c r="J71" s="111"/>
      <c r="K71" s="111"/>
      <c r="L71" s="111"/>
      <c r="M71" s="111"/>
      <c r="N71" s="111"/>
      <c r="O71" s="111"/>
      <c r="P71" s="111">
        <v>1</v>
      </c>
      <c r="Q71" s="111">
        <v>4</v>
      </c>
      <c r="R71" s="111">
        <v>1</v>
      </c>
      <c r="S71" s="111">
        <v>0</v>
      </c>
      <c r="T71" s="111">
        <v>1</v>
      </c>
      <c r="U71" s="111">
        <v>0</v>
      </c>
      <c r="V71" s="111">
        <v>0</v>
      </c>
      <c r="W71" s="111">
        <v>8</v>
      </c>
      <c r="X71" s="111">
        <v>0</v>
      </c>
      <c r="Y71" s="111">
        <v>3</v>
      </c>
      <c r="Z71" s="118" t="s">
        <v>348</v>
      </c>
      <c r="AA71" s="113" t="s">
        <v>26</v>
      </c>
      <c r="AB71" s="199"/>
      <c r="AC71" s="115"/>
      <c r="AD71" s="115">
        <v>200</v>
      </c>
      <c r="AE71" s="115">
        <v>200</v>
      </c>
      <c r="AF71" s="115">
        <v>200</v>
      </c>
      <c r="AG71" s="115">
        <v>200</v>
      </c>
      <c r="AH71" s="115">
        <v>200</v>
      </c>
      <c r="AI71" s="115">
        <v>200</v>
      </c>
      <c r="AJ71" s="114">
        <f>AD71+AE71+AF71+AG71+AH71+AI71</f>
        <v>1200</v>
      </c>
      <c r="AK71" s="111">
        <v>2019</v>
      </c>
    </row>
    <row r="72" spans="2:39" s="8" customFormat="1" ht="78.75" x14ac:dyDescent="0.25">
      <c r="B72" s="111">
        <v>1</v>
      </c>
      <c r="C72" s="111">
        <v>0</v>
      </c>
      <c r="D72" s="111">
        <v>5</v>
      </c>
      <c r="E72" s="111">
        <v>0</v>
      </c>
      <c r="F72" s="111">
        <v>1</v>
      </c>
      <c r="G72" s="111">
        <v>1</v>
      </c>
      <c r="H72" s="111">
        <v>3</v>
      </c>
      <c r="I72" s="111">
        <v>1</v>
      </c>
      <c r="J72" s="111">
        <v>4</v>
      </c>
      <c r="K72" s="111">
        <v>1</v>
      </c>
      <c r="L72" s="111">
        <v>1</v>
      </c>
      <c r="M72" s="111">
        <v>0</v>
      </c>
      <c r="N72" s="111">
        <v>0</v>
      </c>
      <c r="O72" s="111">
        <v>3</v>
      </c>
      <c r="P72" s="111">
        <v>1</v>
      </c>
      <c r="Q72" s="111">
        <v>4</v>
      </c>
      <c r="R72" s="111">
        <v>1</v>
      </c>
      <c r="S72" s="111">
        <v>0</v>
      </c>
      <c r="T72" s="111">
        <v>1</v>
      </c>
      <c r="U72" s="111">
        <v>0</v>
      </c>
      <c r="V72" s="111">
        <v>1</v>
      </c>
      <c r="W72" s="111">
        <v>0</v>
      </c>
      <c r="X72" s="111">
        <v>0</v>
      </c>
      <c r="Y72" s="111">
        <v>0</v>
      </c>
      <c r="Z72" s="118" t="s">
        <v>413</v>
      </c>
      <c r="AA72" s="113" t="s">
        <v>13</v>
      </c>
      <c r="AB72" s="199"/>
      <c r="AC72" s="115"/>
      <c r="AD72" s="115">
        <v>237.6</v>
      </c>
      <c r="AE72" s="115">
        <v>0</v>
      </c>
      <c r="AF72" s="115">
        <v>0</v>
      </c>
      <c r="AG72" s="115">
        <v>0</v>
      </c>
      <c r="AH72" s="115">
        <v>0</v>
      </c>
      <c r="AI72" s="115">
        <v>0</v>
      </c>
      <c r="AJ72" s="114">
        <f>AD72+AE72+AF72+AG72+AH72+AI72</f>
        <v>237.6</v>
      </c>
      <c r="AK72" s="111">
        <v>2014</v>
      </c>
    </row>
    <row r="73" spans="2:39" s="8" customFormat="1" ht="47.25" x14ac:dyDescent="0.25">
      <c r="B73" s="111"/>
      <c r="C73" s="111"/>
      <c r="D73" s="111"/>
      <c r="E73" s="111"/>
      <c r="F73" s="111"/>
      <c r="G73" s="111"/>
      <c r="H73" s="111"/>
      <c r="I73" s="111"/>
      <c r="J73" s="111"/>
      <c r="K73" s="111"/>
      <c r="L73" s="111"/>
      <c r="M73" s="111"/>
      <c r="N73" s="111"/>
      <c r="O73" s="111"/>
      <c r="P73" s="111">
        <v>1</v>
      </c>
      <c r="Q73" s="111">
        <v>4</v>
      </c>
      <c r="R73" s="111">
        <v>1</v>
      </c>
      <c r="S73" s="111">
        <v>0</v>
      </c>
      <c r="T73" s="111">
        <v>1</v>
      </c>
      <c r="U73" s="111">
        <v>0</v>
      </c>
      <c r="V73" s="111">
        <v>1</v>
      </c>
      <c r="W73" s="111">
        <v>0</v>
      </c>
      <c r="X73" s="111">
        <v>0</v>
      </c>
      <c r="Y73" s="111">
        <v>1</v>
      </c>
      <c r="Z73" s="118" t="s">
        <v>304</v>
      </c>
      <c r="AA73" s="113" t="s">
        <v>26</v>
      </c>
      <c r="AB73" s="199"/>
      <c r="AC73" s="115"/>
      <c r="AD73" s="121">
        <v>9</v>
      </c>
      <c r="AE73" s="121">
        <v>9</v>
      </c>
      <c r="AF73" s="121">
        <v>9</v>
      </c>
      <c r="AG73" s="121">
        <v>9</v>
      </c>
      <c r="AH73" s="121">
        <v>9</v>
      </c>
      <c r="AI73" s="121">
        <v>9</v>
      </c>
      <c r="AJ73" s="122">
        <v>9</v>
      </c>
      <c r="AK73" s="111">
        <v>2014</v>
      </c>
      <c r="AM73" s="108" t="s">
        <v>332</v>
      </c>
    </row>
    <row r="74" spans="2:39" s="8" customFormat="1" ht="31.5" x14ac:dyDescent="0.25">
      <c r="B74" s="111"/>
      <c r="C74" s="111"/>
      <c r="D74" s="111"/>
      <c r="E74" s="111"/>
      <c r="F74" s="111"/>
      <c r="G74" s="111"/>
      <c r="H74" s="111"/>
      <c r="I74" s="111"/>
      <c r="J74" s="111"/>
      <c r="K74" s="111"/>
      <c r="L74" s="111"/>
      <c r="M74" s="111"/>
      <c r="N74" s="111"/>
      <c r="O74" s="111"/>
      <c r="P74" s="111">
        <v>1</v>
      </c>
      <c r="Q74" s="111">
        <v>4</v>
      </c>
      <c r="R74" s="111">
        <v>1</v>
      </c>
      <c r="S74" s="111">
        <v>0</v>
      </c>
      <c r="T74" s="111">
        <v>1</v>
      </c>
      <c r="U74" s="111">
        <v>0</v>
      </c>
      <c r="V74" s="111">
        <v>1</v>
      </c>
      <c r="W74" s="111">
        <v>0</v>
      </c>
      <c r="X74" s="111">
        <v>0</v>
      </c>
      <c r="Y74" s="111">
        <v>2</v>
      </c>
      <c r="Z74" s="118" t="s">
        <v>349</v>
      </c>
      <c r="AA74" s="113" t="s">
        <v>26</v>
      </c>
      <c r="AB74" s="199"/>
      <c r="AC74" s="115"/>
      <c r="AD74" s="121">
        <v>9</v>
      </c>
      <c r="AE74" s="121">
        <v>9</v>
      </c>
      <c r="AF74" s="121">
        <v>9</v>
      </c>
      <c r="AG74" s="121">
        <v>9</v>
      </c>
      <c r="AH74" s="121">
        <v>9</v>
      </c>
      <c r="AI74" s="121">
        <v>9</v>
      </c>
      <c r="AJ74" s="122">
        <v>9</v>
      </c>
      <c r="AK74" s="111">
        <v>2014</v>
      </c>
      <c r="AM74" s="108"/>
    </row>
    <row r="75" spans="2:39" s="8" customFormat="1" ht="47.25" x14ac:dyDescent="0.25">
      <c r="B75" s="111"/>
      <c r="C75" s="111"/>
      <c r="D75" s="111"/>
      <c r="E75" s="111"/>
      <c r="F75" s="111"/>
      <c r="G75" s="111"/>
      <c r="H75" s="111"/>
      <c r="I75" s="111"/>
      <c r="J75" s="111"/>
      <c r="K75" s="111"/>
      <c r="L75" s="111"/>
      <c r="M75" s="111"/>
      <c r="N75" s="111"/>
      <c r="O75" s="111"/>
      <c r="P75" s="111">
        <v>1</v>
      </c>
      <c r="Q75" s="111">
        <v>4</v>
      </c>
      <c r="R75" s="111">
        <v>1</v>
      </c>
      <c r="S75" s="111">
        <v>0</v>
      </c>
      <c r="T75" s="111">
        <v>1</v>
      </c>
      <c r="U75" s="111">
        <v>0</v>
      </c>
      <c r="V75" s="111">
        <v>1</v>
      </c>
      <c r="W75" s="111">
        <v>0</v>
      </c>
      <c r="X75" s="111">
        <v>0</v>
      </c>
      <c r="Y75" s="111">
        <v>3</v>
      </c>
      <c r="Z75" s="118" t="s">
        <v>414</v>
      </c>
      <c r="AA75" s="113" t="s">
        <v>18</v>
      </c>
      <c r="AB75" s="200"/>
      <c r="AC75" s="115"/>
      <c r="AD75" s="115">
        <v>66.7</v>
      </c>
      <c r="AE75" s="121">
        <v>0</v>
      </c>
      <c r="AF75" s="121">
        <v>0</v>
      </c>
      <c r="AG75" s="121">
        <v>0</v>
      </c>
      <c r="AH75" s="121">
        <v>0</v>
      </c>
      <c r="AI75" s="121">
        <v>0</v>
      </c>
      <c r="AJ75" s="114">
        <f>AD75</f>
        <v>66.7</v>
      </c>
      <c r="AK75" s="111">
        <v>2014</v>
      </c>
      <c r="AM75" s="108"/>
    </row>
    <row r="76" spans="2:39" s="8" customFormat="1" ht="31.5" x14ac:dyDescent="0.25">
      <c r="B76" s="111"/>
      <c r="C76" s="111"/>
      <c r="D76" s="111"/>
      <c r="E76" s="111"/>
      <c r="F76" s="111"/>
      <c r="G76" s="111"/>
      <c r="H76" s="111"/>
      <c r="I76" s="111"/>
      <c r="J76" s="111"/>
      <c r="K76" s="111"/>
      <c r="L76" s="111"/>
      <c r="M76" s="111"/>
      <c r="N76" s="111"/>
      <c r="O76" s="111"/>
      <c r="P76" s="111">
        <v>1</v>
      </c>
      <c r="Q76" s="111">
        <v>4</v>
      </c>
      <c r="R76" s="111">
        <v>1</v>
      </c>
      <c r="S76" s="111">
        <v>0</v>
      </c>
      <c r="T76" s="111">
        <v>3</v>
      </c>
      <c r="U76" s="111">
        <v>0</v>
      </c>
      <c r="V76" s="111">
        <v>0</v>
      </c>
      <c r="W76" s="111">
        <v>0</v>
      </c>
      <c r="X76" s="111">
        <v>0</v>
      </c>
      <c r="Y76" s="111">
        <v>0</v>
      </c>
      <c r="Z76" s="118" t="s">
        <v>386</v>
      </c>
      <c r="AA76" s="113" t="s">
        <v>269</v>
      </c>
      <c r="AB76" s="198">
        <f>1/3</f>
        <v>0.33333333333333331</v>
      </c>
      <c r="AC76" s="115">
        <f t="shared" ref="AC76:AI76" si="7">AC81+AC85</f>
        <v>487.8</v>
      </c>
      <c r="AD76" s="115">
        <f t="shared" si="7"/>
        <v>446.4</v>
      </c>
      <c r="AE76" s="115">
        <f t="shared" si="7"/>
        <v>446.4</v>
      </c>
      <c r="AF76" s="115">
        <f t="shared" si="7"/>
        <v>446.4</v>
      </c>
      <c r="AG76" s="115">
        <f t="shared" si="7"/>
        <v>488.20000000000005</v>
      </c>
      <c r="AH76" s="115">
        <f t="shared" si="7"/>
        <v>488.20000000000005</v>
      </c>
      <c r="AI76" s="115">
        <f t="shared" si="7"/>
        <v>488.20000000000005</v>
      </c>
      <c r="AJ76" s="114">
        <f>AD76+AE76+AF76+AG76+AH76+AI76</f>
        <v>2803.8</v>
      </c>
      <c r="AK76" s="111">
        <v>2019</v>
      </c>
    </row>
    <row r="77" spans="2:39" s="8" customFormat="1" ht="63" x14ac:dyDescent="0.25">
      <c r="B77" s="111"/>
      <c r="C77" s="111"/>
      <c r="D77" s="111"/>
      <c r="E77" s="111"/>
      <c r="F77" s="111"/>
      <c r="G77" s="111"/>
      <c r="H77" s="111"/>
      <c r="I77" s="111"/>
      <c r="J77" s="111"/>
      <c r="K77" s="111"/>
      <c r="L77" s="111"/>
      <c r="M77" s="111"/>
      <c r="N77" s="111"/>
      <c r="O77" s="111"/>
      <c r="P77" s="111">
        <v>1</v>
      </c>
      <c r="Q77" s="111">
        <v>4</v>
      </c>
      <c r="R77" s="111">
        <v>1</v>
      </c>
      <c r="S77" s="111">
        <v>0</v>
      </c>
      <c r="T77" s="111">
        <v>3</v>
      </c>
      <c r="U77" s="111">
        <v>0</v>
      </c>
      <c r="V77" s="111">
        <v>0</v>
      </c>
      <c r="W77" s="111">
        <v>0</v>
      </c>
      <c r="X77" s="111">
        <v>0</v>
      </c>
      <c r="Y77" s="111">
        <v>1</v>
      </c>
      <c r="Z77" s="118" t="s">
        <v>433</v>
      </c>
      <c r="AA77" s="113" t="s">
        <v>18</v>
      </c>
      <c r="AB77" s="199"/>
      <c r="AC77" s="115"/>
      <c r="AD77" s="115">
        <v>89</v>
      </c>
      <c r="AE77" s="115">
        <v>90</v>
      </c>
      <c r="AF77" s="115">
        <v>90</v>
      </c>
      <c r="AG77" s="115">
        <v>90</v>
      </c>
      <c r="AH77" s="115">
        <v>90</v>
      </c>
      <c r="AI77" s="115">
        <v>90</v>
      </c>
      <c r="AJ77" s="115">
        <v>90</v>
      </c>
      <c r="AK77" s="111">
        <v>2015</v>
      </c>
    </row>
    <row r="78" spans="2:39" s="8" customFormat="1" ht="78.75" x14ac:dyDescent="0.25">
      <c r="B78" s="111"/>
      <c r="C78" s="111"/>
      <c r="D78" s="111"/>
      <c r="E78" s="111"/>
      <c r="F78" s="111"/>
      <c r="G78" s="111"/>
      <c r="H78" s="111"/>
      <c r="I78" s="111"/>
      <c r="J78" s="111"/>
      <c r="K78" s="111"/>
      <c r="L78" s="111"/>
      <c r="M78" s="111"/>
      <c r="N78" s="111"/>
      <c r="O78" s="111"/>
      <c r="P78" s="111">
        <v>1</v>
      </c>
      <c r="Q78" s="111">
        <v>4</v>
      </c>
      <c r="R78" s="111">
        <v>1</v>
      </c>
      <c r="S78" s="111">
        <v>0</v>
      </c>
      <c r="T78" s="111">
        <v>3</v>
      </c>
      <c r="U78" s="111">
        <v>0</v>
      </c>
      <c r="V78" s="111">
        <v>0</v>
      </c>
      <c r="W78" s="111">
        <v>0</v>
      </c>
      <c r="X78" s="111">
        <v>0</v>
      </c>
      <c r="Y78" s="111">
        <v>2</v>
      </c>
      <c r="Z78" s="118" t="s">
        <v>434</v>
      </c>
      <c r="AA78" s="113" t="s">
        <v>26</v>
      </c>
      <c r="AB78" s="199"/>
      <c r="AC78" s="115"/>
      <c r="AD78" s="115">
        <v>10</v>
      </c>
      <c r="AE78" s="115">
        <v>10</v>
      </c>
      <c r="AF78" s="115">
        <v>10</v>
      </c>
      <c r="AG78" s="115">
        <v>10</v>
      </c>
      <c r="AH78" s="115">
        <v>10</v>
      </c>
      <c r="AI78" s="115">
        <v>10</v>
      </c>
      <c r="AJ78" s="114">
        <f>AD78+AE78+AF78+AG78+AH78+AI78</f>
        <v>60</v>
      </c>
      <c r="AK78" s="111">
        <v>2019</v>
      </c>
    </row>
    <row r="79" spans="2:39" s="8" customFormat="1" ht="47.25" x14ac:dyDescent="0.25">
      <c r="B79" s="111"/>
      <c r="C79" s="111"/>
      <c r="D79" s="111"/>
      <c r="E79" s="111"/>
      <c r="F79" s="111"/>
      <c r="G79" s="111"/>
      <c r="H79" s="111"/>
      <c r="I79" s="111"/>
      <c r="J79" s="111"/>
      <c r="K79" s="111"/>
      <c r="L79" s="111"/>
      <c r="M79" s="111"/>
      <c r="N79" s="111"/>
      <c r="O79" s="111"/>
      <c r="P79" s="111">
        <v>1</v>
      </c>
      <c r="Q79" s="111">
        <v>4</v>
      </c>
      <c r="R79" s="111">
        <v>1</v>
      </c>
      <c r="S79" s="111">
        <v>0</v>
      </c>
      <c r="T79" s="111">
        <v>3</v>
      </c>
      <c r="U79" s="111">
        <v>0</v>
      </c>
      <c r="V79" s="111">
        <v>0</v>
      </c>
      <c r="W79" s="111">
        <v>1</v>
      </c>
      <c r="X79" s="111">
        <v>0</v>
      </c>
      <c r="Y79" s="111">
        <v>0</v>
      </c>
      <c r="Z79" s="118" t="s">
        <v>359</v>
      </c>
      <c r="AA79" s="113" t="s">
        <v>267</v>
      </c>
      <c r="AB79" s="199"/>
      <c r="AC79" s="115"/>
      <c r="AD79" s="115">
        <v>1</v>
      </c>
      <c r="AE79" s="115">
        <v>1</v>
      </c>
      <c r="AF79" s="115">
        <v>1</v>
      </c>
      <c r="AG79" s="115">
        <v>1</v>
      </c>
      <c r="AH79" s="115">
        <v>1</v>
      </c>
      <c r="AI79" s="115">
        <v>1</v>
      </c>
      <c r="AJ79" s="115">
        <v>1</v>
      </c>
      <c r="AK79" s="111">
        <v>2014</v>
      </c>
    </row>
    <row r="80" spans="2:39" s="8" customFormat="1" ht="47.25" x14ac:dyDescent="0.25">
      <c r="B80" s="111"/>
      <c r="C80" s="111"/>
      <c r="D80" s="111"/>
      <c r="E80" s="111"/>
      <c r="F80" s="111"/>
      <c r="G80" s="111"/>
      <c r="H80" s="111"/>
      <c r="I80" s="111"/>
      <c r="J80" s="111"/>
      <c r="K80" s="111"/>
      <c r="L80" s="111"/>
      <c r="M80" s="111"/>
      <c r="N80" s="111"/>
      <c r="O80" s="111"/>
      <c r="P80" s="111">
        <v>1</v>
      </c>
      <c r="Q80" s="111">
        <v>4</v>
      </c>
      <c r="R80" s="111">
        <v>1</v>
      </c>
      <c r="S80" s="111">
        <v>0</v>
      </c>
      <c r="T80" s="111">
        <v>3</v>
      </c>
      <c r="U80" s="111">
        <v>0</v>
      </c>
      <c r="V80" s="111">
        <v>0</v>
      </c>
      <c r="W80" s="111">
        <v>1</v>
      </c>
      <c r="X80" s="111">
        <v>0</v>
      </c>
      <c r="Y80" s="111">
        <v>1</v>
      </c>
      <c r="Z80" s="118" t="s">
        <v>360</v>
      </c>
      <c r="AA80" s="113" t="s">
        <v>26</v>
      </c>
      <c r="AB80" s="199"/>
      <c r="AC80" s="115"/>
      <c r="AD80" s="121">
        <v>1</v>
      </c>
      <c r="AE80" s="121">
        <v>1</v>
      </c>
      <c r="AF80" s="121">
        <v>1</v>
      </c>
      <c r="AG80" s="121">
        <v>1</v>
      </c>
      <c r="AH80" s="121">
        <v>1</v>
      </c>
      <c r="AI80" s="121">
        <v>1</v>
      </c>
      <c r="AJ80" s="121">
        <v>1</v>
      </c>
      <c r="AK80" s="111">
        <v>2014</v>
      </c>
      <c r="AM80" s="8" t="s">
        <v>333</v>
      </c>
    </row>
    <row r="81" spans="2:39" s="8" customFormat="1" ht="47.25" x14ac:dyDescent="0.25">
      <c r="B81" s="111">
        <v>1</v>
      </c>
      <c r="C81" s="111">
        <v>0</v>
      </c>
      <c r="D81" s="111">
        <v>5</v>
      </c>
      <c r="E81" s="111">
        <v>0</v>
      </c>
      <c r="F81" s="111">
        <v>1</v>
      </c>
      <c r="G81" s="111">
        <v>1</v>
      </c>
      <c r="H81" s="111">
        <v>3</v>
      </c>
      <c r="I81" s="111">
        <v>1</v>
      </c>
      <c r="J81" s="111">
        <v>4</v>
      </c>
      <c r="K81" s="111">
        <v>1</v>
      </c>
      <c r="L81" s="111">
        <v>1</v>
      </c>
      <c r="M81" s="111">
        <v>0</v>
      </c>
      <c r="N81" s="111">
        <v>0</v>
      </c>
      <c r="O81" s="111">
        <v>1</v>
      </c>
      <c r="P81" s="111">
        <v>1</v>
      </c>
      <c r="Q81" s="111">
        <v>4</v>
      </c>
      <c r="R81" s="111">
        <v>1</v>
      </c>
      <c r="S81" s="111">
        <v>0</v>
      </c>
      <c r="T81" s="111">
        <v>3</v>
      </c>
      <c r="U81" s="111">
        <v>0</v>
      </c>
      <c r="V81" s="111">
        <v>0</v>
      </c>
      <c r="W81" s="111">
        <v>2</v>
      </c>
      <c r="X81" s="111">
        <v>0</v>
      </c>
      <c r="Y81" s="111">
        <v>0</v>
      </c>
      <c r="Z81" s="118" t="s">
        <v>321</v>
      </c>
      <c r="AA81" s="113" t="s">
        <v>13</v>
      </c>
      <c r="AB81" s="199"/>
      <c r="AC81" s="115">
        <v>395.1</v>
      </c>
      <c r="AD81" s="115">
        <f>395.1-41.8</f>
        <v>353.3</v>
      </c>
      <c r="AE81" s="115">
        <f>395.1-41.8</f>
        <v>353.3</v>
      </c>
      <c r="AF81" s="115">
        <f>395.1-41.8</f>
        <v>353.3</v>
      </c>
      <c r="AG81" s="115">
        <v>395.1</v>
      </c>
      <c r="AH81" s="115">
        <v>395.1</v>
      </c>
      <c r="AI81" s="115">
        <v>395.1</v>
      </c>
      <c r="AJ81" s="114">
        <f>AD81+AE81+AF81+AG81+AH81+AI81</f>
        <v>2245.1999999999998</v>
      </c>
      <c r="AK81" s="111">
        <v>2019</v>
      </c>
    </row>
    <row r="82" spans="2:39" s="8" customFormat="1" ht="47.25" x14ac:dyDescent="0.25">
      <c r="B82" s="111"/>
      <c r="C82" s="111"/>
      <c r="D82" s="111"/>
      <c r="E82" s="111"/>
      <c r="F82" s="111"/>
      <c r="G82" s="111"/>
      <c r="H82" s="111"/>
      <c r="I82" s="111"/>
      <c r="J82" s="111"/>
      <c r="K82" s="111"/>
      <c r="L82" s="111"/>
      <c r="M82" s="111"/>
      <c r="N82" s="111"/>
      <c r="O82" s="111"/>
      <c r="P82" s="111">
        <v>1</v>
      </c>
      <c r="Q82" s="111">
        <v>4</v>
      </c>
      <c r="R82" s="111">
        <v>1</v>
      </c>
      <c r="S82" s="111">
        <v>0</v>
      </c>
      <c r="T82" s="111">
        <v>3</v>
      </c>
      <c r="U82" s="111">
        <v>0</v>
      </c>
      <c r="V82" s="111">
        <v>0</v>
      </c>
      <c r="W82" s="111">
        <v>2</v>
      </c>
      <c r="X82" s="111">
        <v>0</v>
      </c>
      <c r="Y82" s="111">
        <v>1</v>
      </c>
      <c r="Z82" s="118" t="s">
        <v>298</v>
      </c>
      <c r="AA82" s="113" t="s">
        <v>26</v>
      </c>
      <c r="AB82" s="199"/>
      <c r="AC82" s="115"/>
      <c r="AD82" s="115">
        <v>350</v>
      </c>
      <c r="AE82" s="115">
        <v>350</v>
      </c>
      <c r="AF82" s="115">
        <v>350</v>
      </c>
      <c r="AG82" s="115">
        <v>400</v>
      </c>
      <c r="AH82" s="115">
        <v>400</v>
      </c>
      <c r="AI82" s="115">
        <v>400</v>
      </c>
      <c r="AJ82" s="114">
        <f>AD82+AE82+AF82+AG82+AH82+AI82</f>
        <v>2250</v>
      </c>
      <c r="AK82" s="111">
        <v>2019</v>
      </c>
    </row>
    <row r="83" spans="2:39" s="8" customFormat="1" ht="31.5" x14ac:dyDescent="0.25">
      <c r="B83" s="111"/>
      <c r="C83" s="111"/>
      <c r="D83" s="111"/>
      <c r="E83" s="111"/>
      <c r="F83" s="111"/>
      <c r="G83" s="111"/>
      <c r="H83" s="111"/>
      <c r="I83" s="111"/>
      <c r="J83" s="111"/>
      <c r="K83" s="111"/>
      <c r="L83" s="111"/>
      <c r="M83" s="111"/>
      <c r="N83" s="111"/>
      <c r="O83" s="111"/>
      <c r="P83" s="111">
        <v>1</v>
      </c>
      <c r="Q83" s="111">
        <v>4</v>
      </c>
      <c r="R83" s="111">
        <v>1</v>
      </c>
      <c r="S83" s="111">
        <v>0</v>
      </c>
      <c r="T83" s="111">
        <v>3</v>
      </c>
      <c r="U83" s="111">
        <v>0</v>
      </c>
      <c r="V83" s="111">
        <v>0</v>
      </c>
      <c r="W83" s="111">
        <v>2</v>
      </c>
      <c r="X83" s="111">
        <v>0</v>
      </c>
      <c r="Y83" s="111">
        <v>2</v>
      </c>
      <c r="Z83" s="118" t="s">
        <v>297</v>
      </c>
      <c r="AA83" s="113" t="s">
        <v>49</v>
      </c>
      <c r="AB83" s="199"/>
      <c r="AC83" s="115">
        <v>400</v>
      </c>
      <c r="AD83" s="115">
        <v>350</v>
      </c>
      <c r="AE83" s="115">
        <v>350</v>
      </c>
      <c r="AF83" s="115">
        <v>350</v>
      </c>
      <c r="AG83" s="115">
        <v>400</v>
      </c>
      <c r="AH83" s="115">
        <v>400</v>
      </c>
      <c r="AI83" s="115">
        <v>400</v>
      </c>
      <c r="AJ83" s="114">
        <f>AD83+AE83+AF83+AG83+AH83+AI83</f>
        <v>2250</v>
      </c>
      <c r="AK83" s="111">
        <v>2019</v>
      </c>
    </row>
    <row r="84" spans="2:39" s="8" customFormat="1" ht="31.5" x14ac:dyDescent="0.25">
      <c r="B84" s="111"/>
      <c r="C84" s="111"/>
      <c r="D84" s="111"/>
      <c r="E84" s="111"/>
      <c r="F84" s="111"/>
      <c r="G84" s="111"/>
      <c r="H84" s="111"/>
      <c r="I84" s="111"/>
      <c r="J84" s="111"/>
      <c r="K84" s="111"/>
      <c r="L84" s="111"/>
      <c r="M84" s="111"/>
      <c r="N84" s="111"/>
      <c r="O84" s="111"/>
      <c r="P84" s="111">
        <v>1</v>
      </c>
      <c r="Q84" s="111">
        <v>4</v>
      </c>
      <c r="R84" s="111">
        <v>1</v>
      </c>
      <c r="S84" s="111">
        <v>0</v>
      </c>
      <c r="T84" s="111">
        <v>3</v>
      </c>
      <c r="U84" s="111">
        <v>0</v>
      </c>
      <c r="V84" s="111">
        <v>0</v>
      </c>
      <c r="W84" s="111">
        <v>2</v>
      </c>
      <c r="X84" s="111">
        <v>0</v>
      </c>
      <c r="Y84" s="111">
        <v>3</v>
      </c>
      <c r="Z84" s="129" t="s">
        <v>367</v>
      </c>
      <c r="AA84" s="113" t="s">
        <v>26</v>
      </c>
      <c r="AB84" s="199"/>
      <c r="AC84" s="115">
        <v>38</v>
      </c>
      <c r="AD84" s="115">
        <v>45</v>
      </c>
      <c r="AE84" s="115">
        <v>50</v>
      </c>
      <c r="AF84" s="115">
        <v>50</v>
      </c>
      <c r="AG84" s="115">
        <v>50</v>
      </c>
      <c r="AH84" s="115">
        <v>50</v>
      </c>
      <c r="AI84" s="115">
        <v>50</v>
      </c>
      <c r="AJ84" s="114">
        <f>AD84+AE84+AF84+AG84+AH84+AI84</f>
        <v>295</v>
      </c>
      <c r="AK84" s="111">
        <v>2019</v>
      </c>
    </row>
    <row r="85" spans="2:39" s="8" customFormat="1" ht="31.5" x14ac:dyDescent="0.25">
      <c r="B85" s="111">
        <v>1</v>
      </c>
      <c r="C85" s="111">
        <v>0</v>
      </c>
      <c r="D85" s="111">
        <v>5</v>
      </c>
      <c r="E85" s="111">
        <v>0</v>
      </c>
      <c r="F85" s="111">
        <v>1</v>
      </c>
      <c r="G85" s="111">
        <v>1</v>
      </c>
      <c r="H85" s="111">
        <v>3</v>
      </c>
      <c r="I85" s="111">
        <v>1</v>
      </c>
      <c r="J85" s="111">
        <v>4</v>
      </c>
      <c r="K85" s="111">
        <v>1</v>
      </c>
      <c r="L85" s="111">
        <v>1</v>
      </c>
      <c r="M85" s="111">
        <v>0</v>
      </c>
      <c r="N85" s="111">
        <v>0</v>
      </c>
      <c r="O85" s="111">
        <v>2</v>
      </c>
      <c r="P85" s="111">
        <v>1</v>
      </c>
      <c r="Q85" s="111">
        <v>4</v>
      </c>
      <c r="R85" s="111">
        <v>1</v>
      </c>
      <c r="S85" s="111">
        <v>0</v>
      </c>
      <c r="T85" s="111">
        <v>3</v>
      </c>
      <c r="U85" s="111">
        <v>0</v>
      </c>
      <c r="V85" s="111">
        <v>0</v>
      </c>
      <c r="W85" s="111">
        <v>3</v>
      </c>
      <c r="X85" s="111">
        <v>0</v>
      </c>
      <c r="Y85" s="111">
        <v>0</v>
      </c>
      <c r="Z85" s="118" t="s">
        <v>322</v>
      </c>
      <c r="AA85" s="113" t="s">
        <v>13</v>
      </c>
      <c r="AB85" s="199"/>
      <c r="AC85" s="115">
        <v>92.7</v>
      </c>
      <c r="AD85" s="115">
        <v>93.1</v>
      </c>
      <c r="AE85" s="115">
        <v>93.1</v>
      </c>
      <c r="AF85" s="115">
        <v>93.1</v>
      </c>
      <c r="AG85" s="115">
        <v>93.1</v>
      </c>
      <c r="AH85" s="115">
        <v>93.1</v>
      </c>
      <c r="AI85" s="115">
        <v>93.1</v>
      </c>
      <c r="AJ85" s="114">
        <f>AI85+AH85+AG85+AF85+AE85+AD85</f>
        <v>558.6</v>
      </c>
      <c r="AK85" s="111">
        <v>2019</v>
      </c>
    </row>
    <row r="86" spans="2:39" s="8" customFormat="1" ht="31.5" x14ac:dyDescent="0.25">
      <c r="B86" s="111"/>
      <c r="C86" s="111"/>
      <c r="D86" s="111"/>
      <c r="E86" s="111"/>
      <c r="F86" s="111"/>
      <c r="G86" s="111"/>
      <c r="H86" s="111"/>
      <c r="I86" s="111"/>
      <c r="J86" s="111"/>
      <c r="K86" s="111"/>
      <c r="L86" s="111"/>
      <c r="M86" s="111"/>
      <c r="N86" s="111"/>
      <c r="O86" s="111"/>
      <c r="P86" s="111">
        <v>1</v>
      </c>
      <c r="Q86" s="111">
        <v>4</v>
      </c>
      <c r="R86" s="111">
        <v>1</v>
      </c>
      <c r="S86" s="111">
        <v>0</v>
      </c>
      <c r="T86" s="111">
        <v>3</v>
      </c>
      <c r="U86" s="111">
        <v>0</v>
      </c>
      <c r="V86" s="111">
        <v>0</v>
      </c>
      <c r="W86" s="111">
        <v>3</v>
      </c>
      <c r="X86" s="111">
        <v>0</v>
      </c>
      <c r="Y86" s="111">
        <v>1</v>
      </c>
      <c r="Z86" s="118" t="s">
        <v>299</v>
      </c>
      <c r="AA86" s="113" t="s">
        <v>49</v>
      </c>
      <c r="AB86" s="199"/>
      <c r="AC86" s="115">
        <v>42</v>
      </c>
      <c r="AD86" s="115">
        <v>56</v>
      </c>
      <c r="AE86" s="115">
        <v>56</v>
      </c>
      <c r="AF86" s="115">
        <v>56</v>
      </c>
      <c r="AG86" s="115">
        <v>56</v>
      </c>
      <c r="AH86" s="115">
        <v>56</v>
      </c>
      <c r="AI86" s="115">
        <v>56</v>
      </c>
      <c r="AJ86" s="114">
        <f>AD86+AE86+AF86+AG86+AH86+AI86</f>
        <v>336</v>
      </c>
      <c r="AK86" s="111">
        <v>2019</v>
      </c>
    </row>
    <row r="87" spans="2:39" s="8" customFormat="1" ht="31.5" x14ac:dyDescent="0.25">
      <c r="B87" s="111"/>
      <c r="C87" s="111"/>
      <c r="D87" s="111"/>
      <c r="E87" s="111"/>
      <c r="F87" s="111"/>
      <c r="G87" s="111"/>
      <c r="H87" s="111"/>
      <c r="I87" s="111"/>
      <c r="J87" s="111"/>
      <c r="K87" s="111"/>
      <c r="L87" s="111"/>
      <c r="M87" s="111"/>
      <c r="N87" s="111"/>
      <c r="O87" s="111"/>
      <c r="P87" s="111">
        <v>1</v>
      </c>
      <c r="Q87" s="111">
        <v>4</v>
      </c>
      <c r="R87" s="111">
        <v>1</v>
      </c>
      <c r="S87" s="111">
        <v>0</v>
      </c>
      <c r="T87" s="111">
        <v>3</v>
      </c>
      <c r="U87" s="111">
        <v>0</v>
      </c>
      <c r="V87" s="111">
        <v>0</v>
      </c>
      <c r="W87" s="111">
        <v>3</v>
      </c>
      <c r="X87" s="111">
        <v>0</v>
      </c>
      <c r="Y87" s="111">
        <v>2</v>
      </c>
      <c r="Z87" s="118" t="s">
        <v>296</v>
      </c>
      <c r="AA87" s="113" t="s">
        <v>26</v>
      </c>
      <c r="AB87" s="200"/>
      <c r="AC87" s="115">
        <v>12</v>
      </c>
      <c r="AD87" s="115">
        <v>20</v>
      </c>
      <c r="AE87" s="115">
        <v>22</v>
      </c>
      <c r="AF87" s="115">
        <v>25</v>
      </c>
      <c r="AG87" s="115">
        <v>25</v>
      </c>
      <c r="AH87" s="115">
        <v>27</v>
      </c>
      <c r="AI87" s="115">
        <v>30</v>
      </c>
      <c r="AJ87" s="114">
        <f>AD87+AE87+AF87+AG87+AH87+AI87</f>
        <v>149</v>
      </c>
      <c r="AK87" s="111">
        <v>2019</v>
      </c>
    </row>
    <row r="88" spans="2:39" s="8" customFormat="1" ht="63" x14ac:dyDescent="0.25">
      <c r="B88" s="111"/>
      <c r="C88" s="111"/>
      <c r="D88" s="111"/>
      <c r="E88" s="111"/>
      <c r="F88" s="111"/>
      <c r="G88" s="111"/>
      <c r="H88" s="111"/>
      <c r="I88" s="111"/>
      <c r="J88" s="111"/>
      <c r="K88" s="111"/>
      <c r="L88" s="111"/>
      <c r="M88" s="111"/>
      <c r="N88" s="111"/>
      <c r="O88" s="111"/>
      <c r="P88" s="111">
        <v>1</v>
      </c>
      <c r="Q88" s="111">
        <v>4</v>
      </c>
      <c r="R88" s="111">
        <v>1</v>
      </c>
      <c r="S88" s="111">
        <v>0</v>
      </c>
      <c r="T88" s="111">
        <v>4</v>
      </c>
      <c r="U88" s="111">
        <v>0</v>
      </c>
      <c r="V88" s="111">
        <v>0</v>
      </c>
      <c r="W88" s="111">
        <v>0</v>
      </c>
      <c r="X88" s="111">
        <v>0</v>
      </c>
      <c r="Y88" s="111">
        <v>0</v>
      </c>
      <c r="Z88" s="118" t="s">
        <v>355</v>
      </c>
      <c r="AA88" s="113" t="s">
        <v>267</v>
      </c>
      <c r="AB88" s="195">
        <f>1/3</f>
        <v>0.33333333333333331</v>
      </c>
      <c r="AC88" s="115"/>
      <c r="AD88" s="121">
        <v>1</v>
      </c>
      <c r="AE88" s="121">
        <v>1</v>
      </c>
      <c r="AF88" s="121">
        <v>1</v>
      </c>
      <c r="AG88" s="121">
        <v>1</v>
      </c>
      <c r="AH88" s="121">
        <v>1</v>
      </c>
      <c r="AI88" s="121">
        <v>1</v>
      </c>
      <c r="AJ88" s="121">
        <v>1</v>
      </c>
      <c r="AK88" s="111">
        <v>2014</v>
      </c>
    </row>
    <row r="89" spans="2:39" s="8" customFormat="1" ht="47.25" x14ac:dyDescent="0.25">
      <c r="B89" s="111"/>
      <c r="C89" s="111"/>
      <c r="D89" s="111"/>
      <c r="E89" s="111"/>
      <c r="F89" s="111"/>
      <c r="G89" s="111"/>
      <c r="H89" s="111"/>
      <c r="I89" s="111"/>
      <c r="J89" s="111"/>
      <c r="K89" s="111"/>
      <c r="L89" s="111"/>
      <c r="M89" s="111"/>
      <c r="N89" s="111"/>
      <c r="O89" s="111"/>
      <c r="P89" s="111">
        <v>1</v>
      </c>
      <c r="Q89" s="111">
        <v>4</v>
      </c>
      <c r="R89" s="111">
        <v>1</v>
      </c>
      <c r="S89" s="111">
        <v>0</v>
      </c>
      <c r="T89" s="111">
        <v>4</v>
      </c>
      <c r="U89" s="111">
        <v>0</v>
      </c>
      <c r="V89" s="111">
        <v>0</v>
      </c>
      <c r="W89" s="111">
        <v>0</v>
      </c>
      <c r="X89" s="111">
        <v>0</v>
      </c>
      <c r="Y89" s="111">
        <v>1</v>
      </c>
      <c r="Z89" s="118" t="s">
        <v>356</v>
      </c>
      <c r="AA89" s="119" t="s">
        <v>18</v>
      </c>
      <c r="AB89" s="196"/>
      <c r="AC89" s="115"/>
      <c r="AD89" s="115">
        <v>100</v>
      </c>
      <c r="AE89" s="114">
        <v>100</v>
      </c>
      <c r="AF89" s="114">
        <v>100</v>
      </c>
      <c r="AG89" s="114">
        <v>100</v>
      </c>
      <c r="AH89" s="114">
        <v>100</v>
      </c>
      <c r="AI89" s="114">
        <v>100</v>
      </c>
      <c r="AJ89" s="114">
        <v>100</v>
      </c>
      <c r="AK89" s="111">
        <v>2014</v>
      </c>
    </row>
    <row r="90" spans="2:39" s="8" customFormat="1" ht="47.25" x14ac:dyDescent="0.25">
      <c r="B90" s="111"/>
      <c r="C90" s="111"/>
      <c r="D90" s="111"/>
      <c r="E90" s="111"/>
      <c r="F90" s="111"/>
      <c r="G90" s="111"/>
      <c r="H90" s="111"/>
      <c r="I90" s="111"/>
      <c r="J90" s="111"/>
      <c r="K90" s="111"/>
      <c r="L90" s="111"/>
      <c r="M90" s="111"/>
      <c r="N90" s="111"/>
      <c r="O90" s="111"/>
      <c r="P90" s="111">
        <v>1</v>
      </c>
      <c r="Q90" s="111">
        <v>4</v>
      </c>
      <c r="R90" s="111">
        <v>1</v>
      </c>
      <c r="S90" s="111">
        <v>0</v>
      </c>
      <c r="T90" s="111">
        <v>4</v>
      </c>
      <c r="U90" s="111">
        <v>0</v>
      </c>
      <c r="V90" s="111">
        <v>0</v>
      </c>
      <c r="W90" s="111">
        <v>0</v>
      </c>
      <c r="X90" s="111">
        <v>0</v>
      </c>
      <c r="Y90" s="111">
        <v>2</v>
      </c>
      <c r="Z90" s="109" t="s">
        <v>357</v>
      </c>
      <c r="AA90" s="119" t="s">
        <v>26</v>
      </c>
      <c r="AB90" s="196"/>
      <c r="AC90" s="115"/>
      <c r="AD90" s="115">
        <v>3</v>
      </c>
      <c r="AE90" s="114">
        <v>5</v>
      </c>
      <c r="AF90" s="114">
        <v>7</v>
      </c>
      <c r="AG90" s="114">
        <v>9</v>
      </c>
      <c r="AH90" s="114">
        <v>11</v>
      </c>
      <c r="AI90" s="114">
        <v>13</v>
      </c>
      <c r="AJ90" s="114">
        <f>AD90+AE90+AF90+AG90+AH90+AI90</f>
        <v>48</v>
      </c>
      <c r="AK90" s="111">
        <v>2019</v>
      </c>
    </row>
    <row r="91" spans="2:39" s="8" customFormat="1" ht="47.25" x14ac:dyDescent="0.25">
      <c r="B91" s="111"/>
      <c r="C91" s="111"/>
      <c r="D91" s="111"/>
      <c r="E91" s="111"/>
      <c r="F91" s="111"/>
      <c r="G91" s="111"/>
      <c r="H91" s="111"/>
      <c r="I91" s="111"/>
      <c r="J91" s="111"/>
      <c r="K91" s="111"/>
      <c r="L91" s="111"/>
      <c r="M91" s="111"/>
      <c r="N91" s="111"/>
      <c r="O91" s="111"/>
      <c r="P91" s="111">
        <v>1</v>
      </c>
      <c r="Q91" s="111">
        <v>4</v>
      </c>
      <c r="R91" s="111">
        <v>1</v>
      </c>
      <c r="S91" s="111">
        <v>0</v>
      </c>
      <c r="T91" s="111">
        <v>4</v>
      </c>
      <c r="U91" s="111">
        <v>0</v>
      </c>
      <c r="V91" s="111">
        <v>0</v>
      </c>
      <c r="W91" s="111">
        <v>1</v>
      </c>
      <c r="X91" s="111">
        <v>0</v>
      </c>
      <c r="Y91" s="111">
        <v>0</v>
      </c>
      <c r="Z91" s="118" t="s">
        <v>300</v>
      </c>
      <c r="AA91" s="113" t="s">
        <v>267</v>
      </c>
      <c r="AB91" s="196"/>
      <c r="AC91" s="115"/>
      <c r="AD91" s="115">
        <v>1</v>
      </c>
      <c r="AE91" s="115">
        <v>1</v>
      </c>
      <c r="AF91" s="115">
        <v>1</v>
      </c>
      <c r="AG91" s="115">
        <v>1</v>
      </c>
      <c r="AH91" s="115">
        <v>1</v>
      </c>
      <c r="AI91" s="115">
        <v>1</v>
      </c>
      <c r="AJ91" s="115">
        <v>1</v>
      </c>
      <c r="AK91" s="111">
        <v>2014</v>
      </c>
    </row>
    <row r="92" spans="2:39" s="8" customFormat="1" ht="31.5" x14ac:dyDescent="0.25">
      <c r="B92" s="111"/>
      <c r="C92" s="111"/>
      <c r="D92" s="111"/>
      <c r="E92" s="111"/>
      <c r="F92" s="111"/>
      <c r="G92" s="111"/>
      <c r="H92" s="111"/>
      <c r="I92" s="111"/>
      <c r="J92" s="111"/>
      <c r="K92" s="111"/>
      <c r="L92" s="111"/>
      <c r="M92" s="111"/>
      <c r="N92" s="111"/>
      <c r="O92" s="111"/>
      <c r="P92" s="111">
        <v>1</v>
      </c>
      <c r="Q92" s="111">
        <v>4</v>
      </c>
      <c r="R92" s="111">
        <v>1</v>
      </c>
      <c r="S92" s="111">
        <v>0</v>
      </c>
      <c r="T92" s="111">
        <v>4</v>
      </c>
      <c r="U92" s="111">
        <v>0</v>
      </c>
      <c r="V92" s="111">
        <v>0</v>
      </c>
      <c r="W92" s="111">
        <v>1</v>
      </c>
      <c r="X92" s="111">
        <v>0</v>
      </c>
      <c r="Y92" s="111">
        <v>1</v>
      </c>
      <c r="Z92" s="118" t="s">
        <v>401</v>
      </c>
      <c r="AA92" s="119" t="s">
        <v>26</v>
      </c>
      <c r="AB92" s="196"/>
      <c r="AC92" s="115"/>
      <c r="AD92" s="121">
        <v>1</v>
      </c>
      <c r="AE92" s="121">
        <v>1</v>
      </c>
      <c r="AF92" s="121">
        <v>1</v>
      </c>
      <c r="AG92" s="121">
        <v>1</v>
      </c>
      <c r="AH92" s="121">
        <v>1</v>
      </c>
      <c r="AI92" s="121">
        <v>1</v>
      </c>
      <c r="AJ92" s="122">
        <v>1</v>
      </c>
      <c r="AK92" s="111">
        <v>2014</v>
      </c>
    </row>
    <row r="93" spans="2:39" s="8" customFormat="1" ht="47.25" x14ac:dyDescent="0.25">
      <c r="B93" s="111"/>
      <c r="C93" s="111"/>
      <c r="D93" s="111"/>
      <c r="E93" s="111"/>
      <c r="F93" s="111"/>
      <c r="G93" s="111"/>
      <c r="H93" s="111"/>
      <c r="I93" s="111"/>
      <c r="J93" s="111"/>
      <c r="K93" s="111"/>
      <c r="L93" s="111"/>
      <c r="M93" s="111"/>
      <c r="N93" s="111"/>
      <c r="O93" s="111"/>
      <c r="P93" s="111">
        <v>1</v>
      </c>
      <c r="Q93" s="111">
        <v>4</v>
      </c>
      <c r="R93" s="111">
        <v>1</v>
      </c>
      <c r="S93" s="111">
        <v>0</v>
      </c>
      <c r="T93" s="111">
        <v>4</v>
      </c>
      <c r="U93" s="111">
        <v>0</v>
      </c>
      <c r="V93" s="111">
        <v>0</v>
      </c>
      <c r="W93" s="111">
        <v>2</v>
      </c>
      <c r="X93" s="111">
        <v>0</v>
      </c>
      <c r="Y93" s="111">
        <v>0</v>
      </c>
      <c r="Z93" s="118" t="s">
        <v>376</v>
      </c>
      <c r="AA93" s="113" t="s">
        <v>267</v>
      </c>
      <c r="AB93" s="196"/>
      <c r="AC93" s="115"/>
      <c r="AD93" s="115">
        <v>1</v>
      </c>
      <c r="AE93" s="115">
        <v>1</v>
      </c>
      <c r="AF93" s="115">
        <v>1</v>
      </c>
      <c r="AG93" s="115">
        <v>1</v>
      </c>
      <c r="AH93" s="115">
        <v>1</v>
      </c>
      <c r="AI93" s="115">
        <v>1</v>
      </c>
      <c r="AJ93" s="115">
        <v>1</v>
      </c>
      <c r="AK93" s="111">
        <v>2014</v>
      </c>
    </row>
    <row r="94" spans="2:39" s="8" customFormat="1" ht="47.25" x14ac:dyDescent="0.25">
      <c r="B94" s="111"/>
      <c r="C94" s="111"/>
      <c r="D94" s="111"/>
      <c r="E94" s="111"/>
      <c r="F94" s="111"/>
      <c r="G94" s="111"/>
      <c r="H94" s="111"/>
      <c r="I94" s="111"/>
      <c r="J94" s="111"/>
      <c r="K94" s="111"/>
      <c r="L94" s="111"/>
      <c r="M94" s="111"/>
      <c r="N94" s="111"/>
      <c r="O94" s="111"/>
      <c r="P94" s="111">
        <v>1</v>
      </c>
      <c r="Q94" s="111">
        <v>4</v>
      </c>
      <c r="R94" s="111">
        <v>1</v>
      </c>
      <c r="S94" s="111">
        <v>0</v>
      </c>
      <c r="T94" s="111">
        <v>4</v>
      </c>
      <c r="U94" s="111">
        <v>0</v>
      </c>
      <c r="V94" s="111">
        <v>0</v>
      </c>
      <c r="W94" s="111">
        <v>2</v>
      </c>
      <c r="X94" s="111">
        <v>0</v>
      </c>
      <c r="Y94" s="111">
        <v>1</v>
      </c>
      <c r="Z94" s="118" t="s">
        <v>378</v>
      </c>
      <c r="AA94" s="119" t="s">
        <v>26</v>
      </c>
      <c r="AB94" s="196"/>
      <c r="AC94" s="115"/>
      <c r="AD94" s="121">
        <v>1</v>
      </c>
      <c r="AE94" s="121">
        <v>1</v>
      </c>
      <c r="AF94" s="121">
        <v>1</v>
      </c>
      <c r="AG94" s="121">
        <v>1</v>
      </c>
      <c r="AH94" s="121">
        <v>1</v>
      </c>
      <c r="AI94" s="121">
        <v>1</v>
      </c>
      <c r="AJ94" s="122">
        <v>1</v>
      </c>
      <c r="AK94" s="111">
        <v>2014</v>
      </c>
      <c r="AM94" s="106" t="s">
        <v>334</v>
      </c>
    </row>
    <row r="95" spans="2:39" s="8" customFormat="1" ht="31.5" x14ac:dyDescent="0.25">
      <c r="B95" s="111"/>
      <c r="C95" s="111"/>
      <c r="D95" s="111"/>
      <c r="E95" s="111"/>
      <c r="F95" s="111"/>
      <c r="G95" s="111"/>
      <c r="H95" s="111"/>
      <c r="I95" s="111"/>
      <c r="J95" s="111"/>
      <c r="K95" s="111"/>
      <c r="L95" s="111"/>
      <c r="M95" s="111"/>
      <c r="N95" s="111"/>
      <c r="O95" s="111"/>
      <c r="P95" s="111">
        <v>1</v>
      </c>
      <c r="Q95" s="111">
        <v>4</v>
      </c>
      <c r="R95" s="111">
        <v>1</v>
      </c>
      <c r="S95" s="111">
        <v>0</v>
      </c>
      <c r="T95" s="111">
        <v>4</v>
      </c>
      <c r="U95" s="111">
        <v>0</v>
      </c>
      <c r="V95" s="111">
        <v>0</v>
      </c>
      <c r="W95" s="111">
        <v>2</v>
      </c>
      <c r="X95" s="111">
        <v>0</v>
      </c>
      <c r="Y95" s="111">
        <v>2</v>
      </c>
      <c r="Z95" s="118" t="s">
        <v>377</v>
      </c>
      <c r="AA95" s="119" t="s">
        <v>26</v>
      </c>
      <c r="AB95" s="196"/>
      <c r="AC95" s="115"/>
      <c r="AD95" s="121">
        <v>15</v>
      </c>
      <c r="AE95" s="121">
        <v>15</v>
      </c>
      <c r="AF95" s="121">
        <v>15</v>
      </c>
      <c r="AG95" s="121">
        <v>15</v>
      </c>
      <c r="AH95" s="121">
        <v>15</v>
      </c>
      <c r="AI95" s="121">
        <v>15</v>
      </c>
      <c r="AJ95" s="122">
        <v>15</v>
      </c>
      <c r="AK95" s="111">
        <v>2014</v>
      </c>
      <c r="AM95" s="106" t="s">
        <v>334</v>
      </c>
    </row>
    <row r="96" spans="2:39" s="8" customFormat="1" ht="47.25" x14ac:dyDescent="0.25">
      <c r="B96" s="111"/>
      <c r="C96" s="111"/>
      <c r="D96" s="111"/>
      <c r="E96" s="111"/>
      <c r="F96" s="111"/>
      <c r="G96" s="111"/>
      <c r="H96" s="111"/>
      <c r="I96" s="111"/>
      <c r="J96" s="111"/>
      <c r="K96" s="111"/>
      <c r="L96" s="111"/>
      <c r="M96" s="111"/>
      <c r="N96" s="111"/>
      <c r="O96" s="111"/>
      <c r="P96" s="111">
        <v>1</v>
      </c>
      <c r="Q96" s="111">
        <v>4</v>
      </c>
      <c r="R96" s="111">
        <v>1</v>
      </c>
      <c r="S96" s="111">
        <v>0</v>
      </c>
      <c r="T96" s="111">
        <v>4</v>
      </c>
      <c r="U96" s="111">
        <v>0</v>
      </c>
      <c r="V96" s="111">
        <v>0</v>
      </c>
      <c r="W96" s="111">
        <v>3</v>
      </c>
      <c r="X96" s="111">
        <v>0</v>
      </c>
      <c r="Y96" s="111">
        <v>0</v>
      </c>
      <c r="Z96" s="118" t="s">
        <v>301</v>
      </c>
      <c r="AA96" s="113" t="s">
        <v>267</v>
      </c>
      <c r="AB96" s="196"/>
      <c r="AC96" s="115"/>
      <c r="AD96" s="115">
        <v>1</v>
      </c>
      <c r="AE96" s="115">
        <v>1</v>
      </c>
      <c r="AF96" s="115">
        <v>1</v>
      </c>
      <c r="AG96" s="115">
        <v>1</v>
      </c>
      <c r="AH96" s="115">
        <v>1</v>
      </c>
      <c r="AI96" s="115">
        <v>1</v>
      </c>
      <c r="AJ96" s="115">
        <v>1</v>
      </c>
      <c r="AK96" s="111">
        <v>2014</v>
      </c>
    </row>
    <row r="97" spans="2:39" s="8" customFormat="1" ht="63" x14ac:dyDescent="0.25">
      <c r="B97" s="111"/>
      <c r="C97" s="111"/>
      <c r="D97" s="111"/>
      <c r="E97" s="111"/>
      <c r="F97" s="111"/>
      <c r="G97" s="111"/>
      <c r="H97" s="111"/>
      <c r="I97" s="111"/>
      <c r="J97" s="111"/>
      <c r="K97" s="111"/>
      <c r="L97" s="111"/>
      <c r="M97" s="111"/>
      <c r="N97" s="111"/>
      <c r="O97" s="111"/>
      <c r="P97" s="111">
        <v>1</v>
      </c>
      <c r="Q97" s="111">
        <v>4</v>
      </c>
      <c r="R97" s="111">
        <v>1</v>
      </c>
      <c r="S97" s="111">
        <v>0</v>
      </c>
      <c r="T97" s="111">
        <v>4</v>
      </c>
      <c r="U97" s="111">
        <v>0</v>
      </c>
      <c r="V97" s="111">
        <v>0</v>
      </c>
      <c r="W97" s="111">
        <v>3</v>
      </c>
      <c r="X97" s="111">
        <v>0</v>
      </c>
      <c r="Y97" s="111">
        <v>2</v>
      </c>
      <c r="Z97" s="118" t="s">
        <v>387</v>
      </c>
      <c r="AA97" s="119" t="s">
        <v>26</v>
      </c>
      <c r="AB97" s="197"/>
      <c r="AC97" s="115"/>
      <c r="AD97" s="115">
        <v>7</v>
      </c>
      <c r="AE97" s="115">
        <v>7</v>
      </c>
      <c r="AF97" s="115">
        <v>7</v>
      </c>
      <c r="AG97" s="115">
        <v>8</v>
      </c>
      <c r="AH97" s="115">
        <v>8</v>
      </c>
      <c r="AI97" s="115">
        <v>8</v>
      </c>
      <c r="AJ97" s="114">
        <f>AD97+AE97+AF97+AG97+AH97+AI97</f>
        <v>45</v>
      </c>
      <c r="AK97" s="111">
        <v>2019</v>
      </c>
    </row>
    <row r="98" spans="2:39" s="8" customFormat="1" ht="52.5" customHeight="1" x14ac:dyDescent="0.25">
      <c r="B98" s="111"/>
      <c r="C98" s="111"/>
      <c r="D98" s="111"/>
      <c r="E98" s="111"/>
      <c r="F98" s="111"/>
      <c r="G98" s="111"/>
      <c r="H98" s="111"/>
      <c r="I98" s="111"/>
      <c r="J98" s="111"/>
      <c r="K98" s="111"/>
      <c r="L98" s="111"/>
      <c r="M98" s="111"/>
      <c r="N98" s="111"/>
      <c r="O98" s="111"/>
      <c r="P98" s="111">
        <v>1</v>
      </c>
      <c r="Q98" s="111">
        <v>4</v>
      </c>
      <c r="R98" s="111">
        <v>2</v>
      </c>
      <c r="S98" s="111">
        <v>0</v>
      </c>
      <c r="T98" s="111">
        <v>0</v>
      </c>
      <c r="U98" s="111">
        <v>0</v>
      </c>
      <c r="V98" s="111">
        <v>0</v>
      </c>
      <c r="W98" s="111">
        <v>0</v>
      </c>
      <c r="X98" s="111">
        <v>0</v>
      </c>
      <c r="Y98" s="111">
        <v>0</v>
      </c>
      <c r="Z98" s="118" t="s">
        <v>226</v>
      </c>
      <c r="AA98" s="113" t="s">
        <v>13</v>
      </c>
      <c r="AB98" s="139">
        <f>AJ98/(AJ22-AJ207)</f>
        <v>0.78248299767434804</v>
      </c>
      <c r="AC98" s="114">
        <f>AC99+151997.9</f>
        <v>258501.2</v>
      </c>
      <c r="AD98" s="114">
        <f t="shared" ref="AD98:AI98" si="8">AD99</f>
        <v>99574.6</v>
      </c>
      <c r="AE98" s="114">
        <f t="shared" si="8"/>
        <v>99574.6</v>
      </c>
      <c r="AF98" s="114">
        <f t="shared" si="8"/>
        <v>99574.6</v>
      </c>
      <c r="AG98" s="114">
        <f t="shared" si="8"/>
        <v>99574.6</v>
      </c>
      <c r="AH98" s="114">
        <f t="shared" si="8"/>
        <v>99574.6</v>
      </c>
      <c r="AI98" s="114">
        <f t="shared" si="8"/>
        <v>99574.6</v>
      </c>
      <c r="AJ98" s="114">
        <f>AD98+AE98+AF98+AG98+AH98+AI98</f>
        <v>597447.6</v>
      </c>
      <c r="AK98" s="111">
        <v>2019</v>
      </c>
    </row>
    <row r="99" spans="2:39" s="8" customFormat="1" ht="52.5" customHeight="1" x14ac:dyDescent="0.25">
      <c r="B99" s="111"/>
      <c r="C99" s="111"/>
      <c r="D99" s="111"/>
      <c r="E99" s="111"/>
      <c r="F99" s="111"/>
      <c r="G99" s="111"/>
      <c r="H99" s="111"/>
      <c r="I99" s="111"/>
      <c r="J99" s="111"/>
      <c r="K99" s="111"/>
      <c r="L99" s="111"/>
      <c r="M99" s="111"/>
      <c r="N99" s="111"/>
      <c r="O99" s="111"/>
      <c r="P99" s="111">
        <v>1</v>
      </c>
      <c r="Q99" s="111">
        <v>4</v>
      </c>
      <c r="R99" s="111">
        <v>2</v>
      </c>
      <c r="S99" s="111">
        <v>0</v>
      </c>
      <c r="T99" s="111">
        <v>1</v>
      </c>
      <c r="U99" s="111">
        <v>0</v>
      </c>
      <c r="V99" s="111">
        <v>0</v>
      </c>
      <c r="W99" s="111">
        <v>0</v>
      </c>
      <c r="X99" s="111">
        <v>0</v>
      </c>
      <c r="Y99" s="111">
        <v>0</v>
      </c>
      <c r="Z99" s="118" t="s">
        <v>313</v>
      </c>
      <c r="AA99" s="113" t="s">
        <v>13</v>
      </c>
      <c r="AB99" s="198">
        <f>1/2</f>
        <v>0.5</v>
      </c>
      <c r="AC99" s="114">
        <f>AC102+AC108+AC105+12666.1+25.6</f>
        <v>106503.30000000002</v>
      </c>
      <c r="AD99" s="115">
        <f t="shared" ref="AD99:AI99" si="9">AD102+AD108+AD105</f>
        <v>99574.6</v>
      </c>
      <c r="AE99" s="115">
        <f t="shared" si="9"/>
        <v>99574.6</v>
      </c>
      <c r="AF99" s="115">
        <f t="shared" si="9"/>
        <v>99574.6</v>
      </c>
      <c r="AG99" s="115">
        <f t="shared" si="9"/>
        <v>99574.6</v>
      </c>
      <c r="AH99" s="115">
        <f t="shared" si="9"/>
        <v>99574.6</v>
      </c>
      <c r="AI99" s="115">
        <f t="shared" si="9"/>
        <v>99574.6</v>
      </c>
      <c r="AJ99" s="114">
        <f>AD99+AE99+AF99+AG99+AH99+AI99</f>
        <v>597447.6</v>
      </c>
      <c r="AK99" s="111">
        <v>2019</v>
      </c>
    </row>
    <row r="100" spans="2:39" s="8" customFormat="1" ht="63" x14ac:dyDescent="0.25">
      <c r="B100" s="135"/>
      <c r="C100" s="135"/>
      <c r="D100" s="135"/>
      <c r="E100" s="135"/>
      <c r="F100" s="135"/>
      <c r="G100" s="135"/>
      <c r="H100" s="135"/>
      <c r="I100" s="135"/>
      <c r="J100" s="135"/>
      <c r="K100" s="135"/>
      <c r="L100" s="135"/>
      <c r="M100" s="135"/>
      <c r="N100" s="135"/>
      <c r="O100" s="135"/>
      <c r="P100" s="135">
        <v>1</v>
      </c>
      <c r="Q100" s="135">
        <v>4</v>
      </c>
      <c r="R100" s="135">
        <v>2</v>
      </c>
      <c r="S100" s="135">
        <v>0</v>
      </c>
      <c r="T100" s="135">
        <v>1</v>
      </c>
      <c r="U100" s="135">
        <v>0</v>
      </c>
      <c r="V100" s="135">
        <v>0</v>
      </c>
      <c r="W100" s="135">
        <v>0</v>
      </c>
      <c r="X100" s="135">
        <v>0</v>
      </c>
      <c r="Y100" s="135">
        <v>1</v>
      </c>
      <c r="Z100" s="129" t="s">
        <v>425</v>
      </c>
      <c r="AA100" s="136" t="s">
        <v>18</v>
      </c>
      <c r="AB100" s="199"/>
      <c r="AC100" s="142">
        <v>12</v>
      </c>
      <c r="AD100" s="138">
        <v>43</v>
      </c>
      <c r="AE100" s="142">
        <v>90</v>
      </c>
      <c r="AF100" s="142">
        <v>90</v>
      </c>
      <c r="AG100" s="142">
        <v>90</v>
      </c>
      <c r="AH100" s="142">
        <v>90</v>
      </c>
      <c r="AI100" s="142">
        <v>90</v>
      </c>
      <c r="AJ100" s="142">
        <v>90</v>
      </c>
      <c r="AK100" s="135">
        <v>2015</v>
      </c>
    </row>
    <row r="101" spans="2:39" s="8" customFormat="1" ht="63" x14ac:dyDescent="0.25">
      <c r="B101" s="135"/>
      <c r="C101" s="135"/>
      <c r="D101" s="135"/>
      <c r="E101" s="135"/>
      <c r="F101" s="135"/>
      <c r="G101" s="135"/>
      <c r="H101" s="135"/>
      <c r="I101" s="135"/>
      <c r="J101" s="135"/>
      <c r="K101" s="135"/>
      <c r="L101" s="135"/>
      <c r="M101" s="135"/>
      <c r="N101" s="135"/>
      <c r="O101" s="135"/>
      <c r="P101" s="135">
        <v>1</v>
      </c>
      <c r="Q101" s="135">
        <v>4</v>
      </c>
      <c r="R101" s="135">
        <v>2</v>
      </c>
      <c r="S101" s="135">
        <v>0</v>
      </c>
      <c r="T101" s="135">
        <v>1</v>
      </c>
      <c r="U101" s="135">
        <v>0</v>
      </c>
      <c r="V101" s="135">
        <v>0</v>
      </c>
      <c r="W101" s="135">
        <v>0</v>
      </c>
      <c r="X101" s="135">
        <v>0</v>
      </c>
      <c r="Y101" s="135">
        <v>2</v>
      </c>
      <c r="Z101" s="129" t="s">
        <v>350</v>
      </c>
      <c r="AA101" s="136" t="s">
        <v>343</v>
      </c>
      <c r="AB101" s="199"/>
      <c r="AC101" s="143">
        <v>45</v>
      </c>
      <c r="AD101" s="144">
        <v>15</v>
      </c>
      <c r="AE101" s="144">
        <v>15</v>
      </c>
      <c r="AF101" s="144">
        <v>15</v>
      </c>
      <c r="AG101" s="144">
        <v>15</v>
      </c>
      <c r="AH101" s="144">
        <v>15</v>
      </c>
      <c r="AI101" s="144">
        <v>15</v>
      </c>
      <c r="AJ101" s="144">
        <v>15</v>
      </c>
      <c r="AK101" s="135">
        <v>2014</v>
      </c>
    </row>
    <row r="102" spans="2:39" s="8" customFormat="1" ht="47.25" x14ac:dyDescent="0.25">
      <c r="B102" s="111">
        <v>1</v>
      </c>
      <c r="C102" s="111">
        <v>0</v>
      </c>
      <c r="D102" s="111">
        <v>5</v>
      </c>
      <c r="E102" s="111">
        <v>0</v>
      </c>
      <c r="F102" s="111">
        <v>1</v>
      </c>
      <c r="G102" s="111">
        <v>1</v>
      </c>
      <c r="H102" s="111">
        <v>3</v>
      </c>
      <c r="I102" s="111">
        <v>1</v>
      </c>
      <c r="J102" s="111">
        <v>4</v>
      </c>
      <c r="K102" s="111">
        <v>2</v>
      </c>
      <c r="L102" s="111">
        <v>2</v>
      </c>
      <c r="M102" s="111">
        <v>1</v>
      </c>
      <c r="N102" s="111">
        <v>0</v>
      </c>
      <c r="O102" s="111">
        <v>1</v>
      </c>
      <c r="P102" s="111">
        <v>1</v>
      </c>
      <c r="Q102" s="111">
        <v>4</v>
      </c>
      <c r="R102" s="111">
        <v>2</v>
      </c>
      <c r="S102" s="111">
        <v>0</v>
      </c>
      <c r="T102" s="111">
        <v>1</v>
      </c>
      <c r="U102" s="111">
        <v>0</v>
      </c>
      <c r="V102" s="111">
        <v>0</v>
      </c>
      <c r="W102" s="111">
        <v>1</v>
      </c>
      <c r="X102" s="111">
        <v>0</v>
      </c>
      <c r="Y102" s="111">
        <v>0</v>
      </c>
      <c r="Z102" s="118" t="s">
        <v>424</v>
      </c>
      <c r="AA102" s="113" t="s">
        <v>13</v>
      </c>
      <c r="AB102" s="199"/>
      <c r="AC102" s="114">
        <v>66580</v>
      </c>
      <c r="AD102" s="115">
        <v>67519</v>
      </c>
      <c r="AE102" s="114">
        <f>AD102</f>
        <v>67519</v>
      </c>
      <c r="AF102" s="114">
        <f>AE102</f>
        <v>67519</v>
      </c>
      <c r="AG102" s="114">
        <f>AF102</f>
        <v>67519</v>
      </c>
      <c r="AH102" s="114">
        <f>AG102</f>
        <v>67519</v>
      </c>
      <c r="AI102" s="114">
        <f>AH102</f>
        <v>67519</v>
      </c>
      <c r="AJ102" s="114">
        <f>AD102+AE102+AF102+AG102+AH102+AI102</f>
        <v>405114</v>
      </c>
      <c r="AK102" s="111">
        <v>2019</v>
      </c>
    </row>
    <row r="103" spans="2:39" s="8" customFormat="1" ht="31.5" x14ac:dyDescent="0.25">
      <c r="B103" s="135"/>
      <c r="C103" s="135"/>
      <c r="D103" s="135"/>
      <c r="E103" s="135"/>
      <c r="F103" s="135"/>
      <c r="G103" s="135"/>
      <c r="H103" s="135"/>
      <c r="I103" s="135"/>
      <c r="J103" s="135"/>
      <c r="K103" s="135"/>
      <c r="L103" s="135"/>
      <c r="M103" s="135"/>
      <c r="N103" s="135"/>
      <c r="O103" s="135"/>
      <c r="P103" s="135">
        <v>1</v>
      </c>
      <c r="Q103" s="135">
        <v>4</v>
      </c>
      <c r="R103" s="135">
        <v>2</v>
      </c>
      <c r="S103" s="135">
        <v>0</v>
      </c>
      <c r="T103" s="135">
        <v>1</v>
      </c>
      <c r="U103" s="135">
        <v>0</v>
      </c>
      <c r="V103" s="135">
        <v>0</v>
      </c>
      <c r="W103" s="135">
        <v>1</v>
      </c>
      <c r="X103" s="135">
        <v>0</v>
      </c>
      <c r="Y103" s="135">
        <v>1</v>
      </c>
      <c r="Z103" s="129" t="s">
        <v>235</v>
      </c>
      <c r="AA103" s="136" t="s">
        <v>18</v>
      </c>
      <c r="AB103" s="199"/>
      <c r="AC103" s="142">
        <v>40</v>
      </c>
      <c r="AD103" s="138">
        <v>70</v>
      </c>
      <c r="AE103" s="142">
        <v>70</v>
      </c>
      <c r="AF103" s="142">
        <v>80</v>
      </c>
      <c r="AG103" s="142">
        <v>85</v>
      </c>
      <c r="AH103" s="142">
        <v>90</v>
      </c>
      <c r="AI103" s="142">
        <v>90</v>
      </c>
      <c r="AJ103" s="142">
        <v>90</v>
      </c>
      <c r="AK103" s="135">
        <v>2018</v>
      </c>
    </row>
    <row r="104" spans="2:39" s="8" customFormat="1" ht="47.25" x14ac:dyDescent="0.25">
      <c r="B104" s="111"/>
      <c r="C104" s="111"/>
      <c r="D104" s="111"/>
      <c r="E104" s="111"/>
      <c r="F104" s="111"/>
      <c r="G104" s="111"/>
      <c r="H104" s="111"/>
      <c r="I104" s="111"/>
      <c r="J104" s="111"/>
      <c r="K104" s="111"/>
      <c r="L104" s="111"/>
      <c r="M104" s="111"/>
      <c r="N104" s="111"/>
      <c r="O104" s="111"/>
      <c r="P104" s="111">
        <v>1</v>
      </c>
      <c r="Q104" s="111">
        <v>4</v>
      </c>
      <c r="R104" s="111">
        <v>2</v>
      </c>
      <c r="S104" s="111">
        <v>0</v>
      </c>
      <c r="T104" s="111">
        <v>1</v>
      </c>
      <c r="U104" s="111">
        <v>0</v>
      </c>
      <c r="V104" s="111">
        <v>0</v>
      </c>
      <c r="W104" s="111">
        <v>1</v>
      </c>
      <c r="X104" s="111">
        <v>0</v>
      </c>
      <c r="Y104" s="111">
        <v>2</v>
      </c>
      <c r="Z104" s="118" t="s">
        <v>250</v>
      </c>
      <c r="AA104" s="113" t="s">
        <v>49</v>
      </c>
      <c r="AB104" s="199"/>
      <c r="AC104" s="114">
        <v>28700</v>
      </c>
      <c r="AD104" s="115">
        <v>41182</v>
      </c>
      <c r="AE104" s="115">
        <v>41182</v>
      </c>
      <c r="AF104" s="115">
        <v>41182</v>
      </c>
      <c r="AG104" s="115">
        <v>41182</v>
      </c>
      <c r="AH104" s="115">
        <v>41182</v>
      </c>
      <c r="AI104" s="115">
        <v>41182</v>
      </c>
      <c r="AJ104" s="114">
        <f>AD104+AE104+AF104+AG104+AH104+AI104</f>
        <v>247092</v>
      </c>
      <c r="AK104" s="111">
        <v>2019</v>
      </c>
      <c r="AM104" s="95" t="s">
        <v>315</v>
      </c>
    </row>
    <row r="105" spans="2:39" s="8" customFormat="1" ht="179.25" customHeight="1" x14ac:dyDescent="0.25">
      <c r="B105" s="111">
        <v>1</v>
      </c>
      <c r="C105" s="111">
        <v>0</v>
      </c>
      <c r="D105" s="111">
        <v>5</v>
      </c>
      <c r="E105" s="111">
        <v>0</v>
      </c>
      <c r="F105" s="111">
        <v>1</v>
      </c>
      <c r="G105" s="111">
        <v>1</v>
      </c>
      <c r="H105" s="111">
        <v>3</v>
      </c>
      <c r="I105" s="111">
        <v>1</v>
      </c>
      <c r="J105" s="111">
        <v>4</v>
      </c>
      <c r="K105" s="111">
        <v>2</v>
      </c>
      <c r="L105" s="111">
        <v>2</v>
      </c>
      <c r="M105" s="111">
        <v>2</v>
      </c>
      <c r="N105" s="111">
        <v>0</v>
      </c>
      <c r="O105" s="111">
        <v>1</v>
      </c>
      <c r="P105" s="111">
        <v>1</v>
      </c>
      <c r="Q105" s="111">
        <v>4</v>
      </c>
      <c r="R105" s="111">
        <v>2</v>
      </c>
      <c r="S105" s="111">
        <v>0</v>
      </c>
      <c r="T105" s="111">
        <v>1</v>
      </c>
      <c r="U105" s="111">
        <v>0</v>
      </c>
      <c r="V105" s="111">
        <v>0</v>
      </c>
      <c r="W105" s="111">
        <v>2</v>
      </c>
      <c r="X105" s="111">
        <v>0</v>
      </c>
      <c r="Y105" s="111">
        <v>0</v>
      </c>
      <c r="Z105" s="147" t="s">
        <v>436</v>
      </c>
      <c r="AA105" s="113" t="s">
        <v>13</v>
      </c>
      <c r="AB105" s="199"/>
      <c r="AC105" s="114">
        <f>14301+500</f>
        <v>14801</v>
      </c>
      <c r="AD105" s="115">
        <v>8721.6</v>
      </c>
      <c r="AE105" s="114">
        <f>AD105</f>
        <v>8721.6</v>
      </c>
      <c r="AF105" s="114">
        <f t="shared" ref="AF105:AI106" si="10">AE105</f>
        <v>8721.6</v>
      </c>
      <c r="AG105" s="114">
        <f t="shared" si="10"/>
        <v>8721.6</v>
      </c>
      <c r="AH105" s="114">
        <f t="shared" si="10"/>
        <v>8721.6</v>
      </c>
      <c r="AI105" s="114">
        <f t="shared" si="10"/>
        <v>8721.6</v>
      </c>
      <c r="AJ105" s="114">
        <f>AD105+AE105+AF105+AG105+AH105+AI105</f>
        <v>52329.599999999999</v>
      </c>
      <c r="AK105" s="111">
        <v>2019</v>
      </c>
    </row>
    <row r="106" spans="2:39" s="8" customFormat="1" ht="15.75" x14ac:dyDescent="0.25">
      <c r="B106" s="111"/>
      <c r="C106" s="111"/>
      <c r="D106" s="111"/>
      <c r="E106" s="111"/>
      <c r="F106" s="111"/>
      <c r="G106" s="111"/>
      <c r="H106" s="111"/>
      <c r="I106" s="111"/>
      <c r="J106" s="111"/>
      <c r="K106" s="111"/>
      <c r="L106" s="111"/>
      <c r="M106" s="111"/>
      <c r="N106" s="111"/>
      <c r="O106" s="111"/>
      <c r="P106" s="111">
        <v>1</v>
      </c>
      <c r="Q106" s="111">
        <v>4</v>
      </c>
      <c r="R106" s="111">
        <v>2</v>
      </c>
      <c r="S106" s="111">
        <v>0</v>
      </c>
      <c r="T106" s="111">
        <v>1</v>
      </c>
      <c r="U106" s="111">
        <v>0</v>
      </c>
      <c r="V106" s="111">
        <v>0</v>
      </c>
      <c r="W106" s="111">
        <v>2</v>
      </c>
      <c r="X106" s="111">
        <v>0</v>
      </c>
      <c r="Y106" s="111">
        <v>1</v>
      </c>
      <c r="Z106" s="118" t="s">
        <v>311</v>
      </c>
      <c r="AA106" s="113" t="s">
        <v>18</v>
      </c>
      <c r="AB106" s="199"/>
      <c r="AC106" s="114"/>
      <c r="AD106" s="115">
        <v>100</v>
      </c>
      <c r="AE106" s="114">
        <f>AD106</f>
        <v>100</v>
      </c>
      <c r="AF106" s="114">
        <f t="shared" si="10"/>
        <v>100</v>
      </c>
      <c r="AG106" s="114">
        <f t="shared" si="10"/>
        <v>100</v>
      </c>
      <c r="AH106" s="114">
        <f t="shared" si="10"/>
        <v>100</v>
      </c>
      <c r="AI106" s="114">
        <f t="shared" si="10"/>
        <v>100</v>
      </c>
      <c r="AJ106" s="114">
        <v>100</v>
      </c>
      <c r="AK106" s="111">
        <v>2014</v>
      </c>
    </row>
    <row r="107" spans="2:39" s="8" customFormat="1" ht="47.25" x14ac:dyDescent="0.25">
      <c r="B107" s="135"/>
      <c r="C107" s="135"/>
      <c r="D107" s="135"/>
      <c r="E107" s="135"/>
      <c r="F107" s="135"/>
      <c r="G107" s="135"/>
      <c r="H107" s="135"/>
      <c r="I107" s="135"/>
      <c r="J107" s="135"/>
      <c r="K107" s="135"/>
      <c r="L107" s="135"/>
      <c r="M107" s="135"/>
      <c r="N107" s="135"/>
      <c r="O107" s="135"/>
      <c r="P107" s="135">
        <v>1</v>
      </c>
      <c r="Q107" s="135">
        <v>4</v>
      </c>
      <c r="R107" s="135">
        <v>2</v>
      </c>
      <c r="S107" s="135">
        <v>0</v>
      </c>
      <c r="T107" s="135">
        <v>1</v>
      </c>
      <c r="U107" s="135">
        <v>0</v>
      </c>
      <c r="V107" s="135">
        <v>0</v>
      </c>
      <c r="W107" s="135">
        <v>2</v>
      </c>
      <c r="X107" s="135">
        <v>0</v>
      </c>
      <c r="Y107" s="135">
        <v>2</v>
      </c>
      <c r="Z107" s="129" t="s">
        <v>428</v>
      </c>
      <c r="AA107" s="136" t="s">
        <v>251</v>
      </c>
      <c r="AB107" s="199"/>
      <c r="AC107" s="142"/>
      <c r="AD107" s="145">
        <v>51</v>
      </c>
      <c r="AE107" s="143">
        <v>122</v>
      </c>
      <c r="AF107" s="143">
        <v>122</v>
      </c>
      <c r="AG107" s="143">
        <v>122</v>
      </c>
      <c r="AH107" s="143">
        <v>122</v>
      </c>
      <c r="AI107" s="143">
        <v>122</v>
      </c>
      <c r="AJ107" s="143">
        <v>122</v>
      </c>
      <c r="AK107" s="135">
        <v>2015</v>
      </c>
    </row>
    <row r="108" spans="2:39" s="8" customFormat="1" ht="83.25" customHeight="1" x14ac:dyDescent="0.25">
      <c r="B108" s="111">
        <v>1</v>
      </c>
      <c r="C108" s="111">
        <v>0</v>
      </c>
      <c r="D108" s="111">
        <v>5</v>
      </c>
      <c r="E108" s="111">
        <v>0</v>
      </c>
      <c r="F108" s="111">
        <v>1</v>
      </c>
      <c r="G108" s="111">
        <v>1</v>
      </c>
      <c r="H108" s="111">
        <v>3</v>
      </c>
      <c r="I108" s="111">
        <v>1</v>
      </c>
      <c r="J108" s="111">
        <v>4</v>
      </c>
      <c r="K108" s="111">
        <v>2</v>
      </c>
      <c r="L108" s="111">
        <v>6</v>
      </c>
      <c r="M108" s="111">
        <v>4</v>
      </c>
      <c r="N108" s="111">
        <v>0</v>
      </c>
      <c r="O108" s="111">
        <v>1</v>
      </c>
      <c r="P108" s="111">
        <v>1</v>
      </c>
      <c r="Q108" s="111">
        <v>4</v>
      </c>
      <c r="R108" s="111">
        <v>2</v>
      </c>
      <c r="S108" s="111">
        <v>0</v>
      </c>
      <c r="T108" s="111">
        <v>1</v>
      </c>
      <c r="U108" s="111">
        <v>0</v>
      </c>
      <c r="V108" s="111">
        <v>0</v>
      </c>
      <c r="W108" s="111">
        <v>3</v>
      </c>
      <c r="X108" s="111">
        <v>0</v>
      </c>
      <c r="Y108" s="111">
        <v>0</v>
      </c>
      <c r="Z108" s="118" t="s">
        <v>361</v>
      </c>
      <c r="AA108" s="113" t="s">
        <v>13</v>
      </c>
      <c r="AB108" s="199"/>
      <c r="AC108" s="114">
        <v>12430.6</v>
      </c>
      <c r="AD108" s="115">
        <v>23334</v>
      </c>
      <c r="AE108" s="114">
        <f>AD108</f>
        <v>23334</v>
      </c>
      <c r="AF108" s="114">
        <f>AE108</f>
        <v>23334</v>
      </c>
      <c r="AG108" s="114">
        <f>AF108</f>
        <v>23334</v>
      </c>
      <c r="AH108" s="114">
        <f>AG108</f>
        <v>23334</v>
      </c>
      <c r="AI108" s="114">
        <f>AH108</f>
        <v>23334</v>
      </c>
      <c r="AJ108" s="114">
        <f>AD108+AE108+AF108+AG108+AH108+AI108</f>
        <v>140004</v>
      </c>
      <c r="AK108" s="111">
        <v>2019</v>
      </c>
    </row>
    <row r="109" spans="2:39" s="8" customFormat="1" ht="69" customHeight="1" x14ac:dyDescent="0.25">
      <c r="B109" s="111"/>
      <c r="C109" s="111"/>
      <c r="D109" s="111"/>
      <c r="E109" s="111"/>
      <c r="F109" s="111"/>
      <c r="G109" s="111"/>
      <c r="H109" s="111"/>
      <c r="I109" s="111"/>
      <c r="J109" s="111"/>
      <c r="K109" s="111"/>
      <c r="L109" s="111"/>
      <c r="M109" s="111"/>
      <c r="N109" s="111"/>
      <c r="O109" s="111"/>
      <c r="P109" s="111">
        <v>1</v>
      </c>
      <c r="Q109" s="111">
        <v>4</v>
      </c>
      <c r="R109" s="111">
        <v>2</v>
      </c>
      <c r="S109" s="111">
        <v>0</v>
      </c>
      <c r="T109" s="111">
        <v>1</v>
      </c>
      <c r="U109" s="111">
        <v>0</v>
      </c>
      <c r="V109" s="111">
        <v>0</v>
      </c>
      <c r="W109" s="111">
        <v>3</v>
      </c>
      <c r="X109" s="111">
        <v>0</v>
      </c>
      <c r="Y109" s="111">
        <v>1</v>
      </c>
      <c r="Z109" s="129" t="s">
        <v>429</v>
      </c>
      <c r="AA109" s="113" t="s">
        <v>59</v>
      </c>
      <c r="AB109" s="199"/>
      <c r="AC109" s="143">
        <v>4</v>
      </c>
      <c r="AD109" s="145">
        <v>7</v>
      </c>
      <c r="AE109" s="143">
        <v>9</v>
      </c>
      <c r="AF109" s="143">
        <v>13</v>
      </c>
      <c r="AG109" s="143">
        <v>13</v>
      </c>
      <c r="AH109" s="143">
        <v>13</v>
      </c>
      <c r="AI109" s="143">
        <v>13</v>
      </c>
      <c r="AJ109" s="143">
        <v>13</v>
      </c>
      <c r="AK109" s="135">
        <v>2016</v>
      </c>
      <c r="AM109" s="106" t="s">
        <v>314</v>
      </c>
    </row>
    <row r="110" spans="2:39" s="8" customFormat="1" ht="47.25" x14ac:dyDescent="0.25">
      <c r="B110" s="111"/>
      <c r="C110" s="111"/>
      <c r="D110" s="111"/>
      <c r="E110" s="111"/>
      <c r="F110" s="111"/>
      <c r="G110" s="111"/>
      <c r="H110" s="111"/>
      <c r="I110" s="111"/>
      <c r="J110" s="111"/>
      <c r="K110" s="111"/>
      <c r="L110" s="111"/>
      <c r="M110" s="111"/>
      <c r="N110" s="111"/>
      <c r="O110" s="111"/>
      <c r="P110" s="111">
        <v>1</v>
      </c>
      <c r="Q110" s="111">
        <v>4</v>
      </c>
      <c r="R110" s="111">
        <v>2</v>
      </c>
      <c r="S110" s="111">
        <v>0</v>
      </c>
      <c r="T110" s="111">
        <v>1</v>
      </c>
      <c r="U110" s="111">
        <v>0</v>
      </c>
      <c r="V110" s="111">
        <v>0</v>
      </c>
      <c r="W110" s="111">
        <v>6</v>
      </c>
      <c r="X110" s="111">
        <v>0</v>
      </c>
      <c r="Y110" s="111">
        <v>0</v>
      </c>
      <c r="Z110" s="118" t="s">
        <v>342</v>
      </c>
      <c r="AA110" s="113" t="s">
        <v>267</v>
      </c>
      <c r="AB110" s="199"/>
      <c r="AC110" s="114">
        <v>1</v>
      </c>
      <c r="AD110" s="121">
        <v>1</v>
      </c>
      <c r="AE110" s="121">
        <v>1</v>
      </c>
      <c r="AF110" s="121">
        <v>1</v>
      </c>
      <c r="AG110" s="121">
        <v>1</v>
      </c>
      <c r="AH110" s="121">
        <v>1</v>
      </c>
      <c r="AI110" s="121">
        <v>1</v>
      </c>
      <c r="AJ110" s="121">
        <v>1</v>
      </c>
      <c r="AK110" s="111">
        <v>2014</v>
      </c>
      <c r="AM110" s="106"/>
    </row>
    <row r="111" spans="2:39" s="8" customFormat="1" ht="47.25" x14ac:dyDescent="0.25">
      <c r="B111" s="111"/>
      <c r="C111" s="111"/>
      <c r="D111" s="111"/>
      <c r="E111" s="111"/>
      <c r="F111" s="111"/>
      <c r="G111" s="111"/>
      <c r="H111" s="111"/>
      <c r="I111" s="111"/>
      <c r="J111" s="111"/>
      <c r="K111" s="111"/>
      <c r="L111" s="111"/>
      <c r="M111" s="111"/>
      <c r="N111" s="111"/>
      <c r="O111" s="111"/>
      <c r="P111" s="111">
        <v>1</v>
      </c>
      <c r="Q111" s="111">
        <v>4</v>
      </c>
      <c r="R111" s="111">
        <v>2</v>
      </c>
      <c r="S111" s="111">
        <v>0</v>
      </c>
      <c r="T111" s="111">
        <v>1</v>
      </c>
      <c r="U111" s="111">
        <v>0</v>
      </c>
      <c r="V111" s="111">
        <v>0</v>
      </c>
      <c r="W111" s="111">
        <v>6</v>
      </c>
      <c r="X111" s="111">
        <v>0</v>
      </c>
      <c r="Y111" s="111">
        <v>1</v>
      </c>
      <c r="Z111" s="118" t="s">
        <v>340</v>
      </c>
      <c r="AA111" s="113" t="s">
        <v>341</v>
      </c>
      <c r="AB111" s="200"/>
      <c r="AC111" s="114"/>
      <c r="AD111" s="124">
        <f>1050/1334061*100</f>
        <v>7.8707045629847511E-2</v>
      </c>
      <c r="AE111" s="124">
        <f t="shared" ref="AE111:AJ111" si="11">1050/1334061*100</f>
        <v>7.8707045629847511E-2</v>
      </c>
      <c r="AF111" s="124">
        <f t="shared" si="11"/>
        <v>7.8707045629847511E-2</v>
      </c>
      <c r="AG111" s="124">
        <f t="shared" si="11"/>
        <v>7.8707045629847511E-2</v>
      </c>
      <c r="AH111" s="124">
        <f t="shared" si="11"/>
        <v>7.8707045629847511E-2</v>
      </c>
      <c r="AI111" s="124">
        <f t="shared" si="11"/>
        <v>7.8707045629847511E-2</v>
      </c>
      <c r="AJ111" s="124">
        <f t="shared" si="11"/>
        <v>7.8707045629847511E-2</v>
      </c>
      <c r="AK111" s="111">
        <v>2014</v>
      </c>
      <c r="AM111" s="106"/>
    </row>
    <row r="112" spans="2:39" s="8" customFormat="1" ht="47.25" x14ac:dyDescent="0.25">
      <c r="B112" s="111"/>
      <c r="C112" s="111"/>
      <c r="D112" s="111"/>
      <c r="E112" s="111"/>
      <c r="F112" s="111"/>
      <c r="G112" s="111"/>
      <c r="H112" s="111"/>
      <c r="I112" s="111"/>
      <c r="J112" s="111"/>
      <c r="K112" s="111"/>
      <c r="L112" s="111"/>
      <c r="M112" s="111"/>
      <c r="N112" s="111"/>
      <c r="O112" s="111"/>
      <c r="P112" s="111">
        <v>1</v>
      </c>
      <c r="Q112" s="111">
        <v>4</v>
      </c>
      <c r="R112" s="111">
        <v>2</v>
      </c>
      <c r="S112" s="111">
        <v>0</v>
      </c>
      <c r="T112" s="111">
        <v>3</v>
      </c>
      <c r="U112" s="111">
        <v>0</v>
      </c>
      <c r="V112" s="111">
        <v>0</v>
      </c>
      <c r="W112" s="111">
        <v>0</v>
      </c>
      <c r="X112" s="111">
        <v>0</v>
      </c>
      <c r="Y112" s="111">
        <v>0</v>
      </c>
      <c r="Z112" s="118" t="s">
        <v>403</v>
      </c>
      <c r="AA112" s="113" t="s">
        <v>268</v>
      </c>
      <c r="AB112" s="198">
        <f>1/2</f>
        <v>0.5</v>
      </c>
      <c r="AC112" s="114"/>
      <c r="AD112" s="121">
        <v>1</v>
      </c>
      <c r="AE112" s="121">
        <v>1</v>
      </c>
      <c r="AF112" s="121">
        <v>1</v>
      </c>
      <c r="AG112" s="121">
        <v>1</v>
      </c>
      <c r="AH112" s="121">
        <v>1</v>
      </c>
      <c r="AI112" s="121">
        <v>1</v>
      </c>
      <c r="AJ112" s="121">
        <v>1</v>
      </c>
      <c r="AK112" s="111">
        <v>2014</v>
      </c>
      <c r="AM112" s="106"/>
    </row>
    <row r="113" spans="2:39" s="8" customFormat="1" ht="78.75" x14ac:dyDescent="0.25">
      <c r="B113" s="111"/>
      <c r="C113" s="111"/>
      <c r="D113" s="111"/>
      <c r="E113" s="111"/>
      <c r="F113" s="111"/>
      <c r="G113" s="111"/>
      <c r="H113" s="111"/>
      <c r="I113" s="111"/>
      <c r="J113" s="111"/>
      <c r="K113" s="111"/>
      <c r="L113" s="111"/>
      <c r="M113" s="111"/>
      <c r="N113" s="111"/>
      <c r="O113" s="111"/>
      <c r="P113" s="111">
        <v>1</v>
      </c>
      <c r="Q113" s="111">
        <v>4</v>
      </c>
      <c r="R113" s="111">
        <v>2</v>
      </c>
      <c r="S113" s="111">
        <v>0</v>
      </c>
      <c r="T113" s="111">
        <v>3</v>
      </c>
      <c r="U113" s="111">
        <v>0</v>
      </c>
      <c r="V113" s="111">
        <v>0</v>
      </c>
      <c r="W113" s="111">
        <v>0</v>
      </c>
      <c r="X113" s="111">
        <v>0</v>
      </c>
      <c r="Y113" s="111">
        <v>1</v>
      </c>
      <c r="Z113" s="129" t="s">
        <v>435</v>
      </c>
      <c r="AA113" s="113" t="s">
        <v>26</v>
      </c>
      <c r="AB113" s="199"/>
      <c r="AC113" s="110">
        <v>4</v>
      </c>
      <c r="AD113" s="110">
        <v>2</v>
      </c>
      <c r="AE113" s="110">
        <v>2</v>
      </c>
      <c r="AF113" s="110">
        <v>2</v>
      </c>
      <c r="AG113" s="110">
        <v>2</v>
      </c>
      <c r="AH113" s="110">
        <v>2</v>
      </c>
      <c r="AI113" s="122">
        <v>2</v>
      </c>
      <c r="AJ113" s="122">
        <v>2</v>
      </c>
      <c r="AK113" s="111">
        <v>2014</v>
      </c>
      <c r="AM113" s="106"/>
    </row>
    <row r="114" spans="2:39" s="8" customFormat="1" ht="63" x14ac:dyDescent="0.25">
      <c r="B114" s="111"/>
      <c r="C114" s="111"/>
      <c r="D114" s="111"/>
      <c r="E114" s="111"/>
      <c r="F114" s="111"/>
      <c r="G114" s="111"/>
      <c r="H114" s="111"/>
      <c r="I114" s="111"/>
      <c r="J114" s="111"/>
      <c r="K114" s="111"/>
      <c r="L114" s="111"/>
      <c r="M114" s="111"/>
      <c r="N114" s="111"/>
      <c r="O114" s="111"/>
      <c r="P114" s="111">
        <v>1</v>
      </c>
      <c r="Q114" s="111">
        <v>4</v>
      </c>
      <c r="R114" s="111">
        <v>2</v>
      </c>
      <c r="S114" s="111">
        <v>0</v>
      </c>
      <c r="T114" s="111">
        <v>3</v>
      </c>
      <c r="U114" s="111">
        <v>0</v>
      </c>
      <c r="V114" s="111">
        <v>0</v>
      </c>
      <c r="W114" s="111">
        <v>0</v>
      </c>
      <c r="X114" s="111">
        <v>0</v>
      </c>
      <c r="Y114" s="111">
        <v>2</v>
      </c>
      <c r="Z114" s="129" t="s">
        <v>430</v>
      </c>
      <c r="AA114" s="113" t="s">
        <v>26</v>
      </c>
      <c r="AB114" s="199"/>
      <c r="AC114" s="110">
        <v>3</v>
      </c>
      <c r="AD114" s="146">
        <v>2</v>
      </c>
      <c r="AE114" s="146">
        <v>1</v>
      </c>
      <c r="AF114" s="146">
        <v>1</v>
      </c>
      <c r="AG114" s="143">
        <v>1</v>
      </c>
      <c r="AH114" s="143">
        <v>1</v>
      </c>
      <c r="AI114" s="143">
        <v>1</v>
      </c>
      <c r="AJ114" s="143">
        <v>1</v>
      </c>
      <c r="AK114" s="135">
        <v>2015</v>
      </c>
      <c r="AM114" s="106"/>
    </row>
    <row r="115" spans="2:39" s="8" customFormat="1" ht="63" x14ac:dyDescent="0.25">
      <c r="B115" s="111"/>
      <c r="C115" s="111"/>
      <c r="D115" s="111"/>
      <c r="E115" s="111"/>
      <c r="F115" s="111"/>
      <c r="G115" s="111"/>
      <c r="H115" s="111"/>
      <c r="I115" s="111"/>
      <c r="J115" s="111"/>
      <c r="K115" s="111"/>
      <c r="L115" s="111"/>
      <c r="M115" s="111"/>
      <c r="N115" s="111"/>
      <c r="O115" s="111"/>
      <c r="P115" s="111">
        <v>1</v>
      </c>
      <c r="Q115" s="111">
        <v>4</v>
      </c>
      <c r="R115" s="111">
        <v>2</v>
      </c>
      <c r="S115" s="111">
        <v>0</v>
      </c>
      <c r="T115" s="111">
        <v>3</v>
      </c>
      <c r="U115" s="111">
        <v>0</v>
      </c>
      <c r="V115" s="111">
        <v>0</v>
      </c>
      <c r="W115" s="111">
        <v>1</v>
      </c>
      <c r="X115" s="111">
        <v>0</v>
      </c>
      <c r="Y115" s="111">
        <v>0</v>
      </c>
      <c r="Z115" s="118" t="s">
        <v>362</v>
      </c>
      <c r="AA115" s="113" t="s">
        <v>267</v>
      </c>
      <c r="AB115" s="199"/>
      <c r="AC115" s="114"/>
      <c r="AD115" s="121">
        <v>1</v>
      </c>
      <c r="AE115" s="121">
        <v>1</v>
      </c>
      <c r="AF115" s="121">
        <v>1</v>
      </c>
      <c r="AG115" s="121">
        <v>1</v>
      </c>
      <c r="AH115" s="121">
        <v>1</v>
      </c>
      <c r="AI115" s="121">
        <v>1</v>
      </c>
      <c r="AJ115" s="121">
        <v>1</v>
      </c>
      <c r="AK115" s="111">
        <v>2019</v>
      </c>
    </row>
    <row r="116" spans="2:39" s="8" customFormat="1" ht="47.25" x14ac:dyDescent="0.25">
      <c r="B116" s="111"/>
      <c r="C116" s="111"/>
      <c r="D116" s="111"/>
      <c r="E116" s="111"/>
      <c r="F116" s="111"/>
      <c r="G116" s="111"/>
      <c r="H116" s="111"/>
      <c r="I116" s="111"/>
      <c r="J116" s="111"/>
      <c r="K116" s="111"/>
      <c r="L116" s="111"/>
      <c r="M116" s="111"/>
      <c r="N116" s="111"/>
      <c r="O116" s="111"/>
      <c r="P116" s="111">
        <v>1</v>
      </c>
      <c r="Q116" s="111">
        <v>4</v>
      </c>
      <c r="R116" s="111">
        <v>2</v>
      </c>
      <c r="S116" s="111">
        <v>0</v>
      </c>
      <c r="T116" s="111">
        <v>3</v>
      </c>
      <c r="U116" s="111">
        <v>0</v>
      </c>
      <c r="V116" s="111">
        <v>0</v>
      </c>
      <c r="W116" s="111">
        <v>1</v>
      </c>
      <c r="X116" s="111">
        <v>0</v>
      </c>
      <c r="Y116" s="111">
        <v>1</v>
      </c>
      <c r="Z116" s="129" t="s">
        <v>431</v>
      </c>
      <c r="AA116" s="113" t="s">
        <v>26</v>
      </c>
      <c r="AB116" s="199"/>
      <c r="AC116" s="114"/>
      <c r="AD116" s="145">
        <v>160</v>
      </c>
      <c r="AE116" s="145">
        <v>160</v>
      </c>
      <c r="AF116" s="145">
        <v>160</v>
      </c>
      <c r="AG116" s="145">
        <v>160</v>
      </c>
      <c r="AH116" s="145">
        <v>160</v>
      </c>
      <c r="AI116" s="145">
        <v>160</v>
      </c>
      <c r="AJ116" s="145">
        <v>160</v>
      </c>
      <c r="AK116" s="135">
        <v>2014</v>
      </c>
      <c r="AM116" s="106" t="s">
        <v>314</v>
      </c>
    </row>
    <row r="117" spans="2:39" s="8" customFormat="1" ht="47.25" x14ac:dyDescent="0.25">
      <c r="B117" s="111"/>
      <c r="C117" s="111"/>
      <c r="D117" s="111"/>
      <c r="E117" s="111"/>
      <c r="F117" s="111"/>
      <c r="G117" s="111"/>
      <c r="H117" s="111"/>
      <c r="I117" s="111"/>
      <c r="J117" s="111"/>
      <c r="K117" s="111"/>
      <c r="L117" s="111"/>
      <c r="M117" s="111"/>
      <c r="N117" s="111"/>
      <c r="O117" s="111"/>
      <c r="P117" s="111">
        <v>1</v>
      </c>
      <c r="Q117" s="111">
        <v>4</v>
      </c>
      <c r="R117" s="111">
        <v>2</v>
      </c>
      <c r="S117" s="111">
        <v>0</v>
      </c>
      <c r="T117" s="111">
        <v>3</v>
      </c>
      <c r="U117" s="111">
        <v>0</v>
      </c>
      <c r="V117" s="111">
        <v>0</v>
      </c>
      <c r="W117" s="111">
        <v>2</v>
      </c>
      <c r="X117" s="111">
        <v>0</v>
      </c>
      <c r="Y117" s="111">
        <v>0</v>
      </c>
      <c r="Z117" s="118" t="s">
        <v>336</v>
      </c>
      <c r="AA117" s="113" t="s">
        <v>267</v>
      </c>
      <c r="AB117" s="199"/>
      <c r="AC117" s="114"/>
      <c r="AD117" s="145">
        <v>1</v>
      </c>
      <c r="AE117" s="145">
        <v>1</v>
      </c>
      <c r="AF117" s="145">
        <v>1</v>
      </c>
      <c r="AG117" s="145">
        <v>1</v>
      </c>
      <c r="AH117" s="145">
        <v>1</v>
      </c>
      <c r="AI117" s="145">
        <v>1</v>
      </c>
      <c r="AJ117" s="145">
        <v>1</v>
      </c>
      <c r="AK117" s="135">
        <v>2014</v>
      </c>
    </row>
    <row r="118" spans="2:39" s="8" customFormat="1" ht="45" x14ac:dyDescent="0.25">
      <c r="B118" s="111"/>
      <c r="C118" s="111"/>
      <c r="D118" s="111"/>
      <c r="E118" s="111"/>
      <c r="F118" s="111"/>
      <c r="G118" s="111"/>
      <c r="H118" s="111"/>
      <c r="I118" s="111"/>
      <c r="J118" s="111"/>
      <c r="K118" s="111"/>
      <c r="L118" s="111"/>
      <c r="M118" s="111"/>
      <c r="N118" s="111"/>
      <c r="O118" s="111"/>
      <c r="P118" s="111">
        <v>1</v>
      </c>
      <c r="Q118" s="111">
        <v>4</v>
      </c>
      <c r="R118" s="111">
        <v>2</v>
      </c>
      <c r="S118" s="111">
        <v>0</v>
      </c>
      <c r="T118" s="111">
        <v>3</v>
      </c>
      <c r="U118" s="111">
        <v>0</v>
      </c>
      <c r="V118" s="111">
        <v>0</v>
      </c>
      <c r="W118" s="111">
        <v>2</v>
      </c>
      <c r="X118" s="111">
        <v>0</v>
      </c>
      <c r="Y118" s="111">
        <v>1</v>
      </c>
      <c r="Z118" s="118" t="s">
        <v>337</v>
      </c>
      <c r="AA118" s="113" t="s">
        <v>26</v>
      </c>
      <c r="AB118" s="199"/>
      <c r="AC118" s="114"/>
      <c r="AD118" s="145">
        <v>1</v>
      </c>
      <c r="AE118" s="145">
        <v>2</v>
      </c>
      <c r="AF118" s="145">
        <v>3</v>
      </c>
      <c r="AG118" s="145">
        <v>4</v>
      </c>
      <c r="AH118" s="145">
        <v>5</v>
      </c>
      <c r="AI118" s="145">
        <v>6</v>
      </c>
      <c r="AJ118" s="145">
        <v>6</v>
      </c>
      <c r="AK118" s="135">
        <v>2019</v>
      </c>
      <c r="AM118" s="106" t="s">
        <v>314</v>
      </c>
    </row>
    <row r="119" spans="2:39" s="8" customFormat="1" ht="47.25" x14ac:dyDescent="0.25">
      <c r="B119" s="111"/>
      <c r="C119" s="111"/>
      <c r="D119" s="111"/>
      <c r="E119" s="111"/>
      <c r="F119" s="111"/>
      <c r="G119" s="111"/>
      <c r="H119" s="111"/>
      <c r="I119" s="111"/>
      <c r="J119" s="111"/>
      <c r="K119" s="111"/>
      <c r="L119" s="111"/>
      <c r="M119" s="111"/>
      <c r="N119" s="111"/>
      <c r="O119" s="111"/>
      <c r="P119" s="111">
        <v>1</v>
      </c>
      <c r="Q119" s="111">
        <v>4</v>
      </c>
      <c r="R119" s="111">
        <v>2</v>
      </c>
      <c r="S119" s="111">
        <v>0</v>
      </c>
      <c r="T119" s="111">
        <v>3</v>
      </c>
      <c r="U119" s="111">
        <v>0</v>
      </c>
      <c r="V119" s="111">
        <v>0</v>
      </c>
      <c r="W119" s="111">
        <v>3</v>
      </c>
      <c r="X119" s="111">
        <v>0</v>
      </c>
      <c r="Y119" s="111">
        <v>0</v>
      </c>
      <c r="Z119" s="129" t="s">
        <v>366</v>
      </c>
      <c r="AA119" s="113" t="s">
        <v>267</v>
      </c>
      <c r="AB119" s="199"/>
      <c r="AC119" s="114"/>
      <c r="AD119" s="145">
        <v>1</v>
      </c>
      <c r="AE119" s="145">
        <v>1</v>
      </c>
      <c r="AF119" s="145">
        <v>1</v>
      </c>
      <c r="AG119" s="145">
        <v>1</v>
      </c>
      <c r="AH119" s="145">
        <v>1</v>
      </c>
      <c r="AI119" s="145">
        <v>1</v>
      </c>
      <c r="AJ119" s="145">
        <v>1</v>
      </c>
      <c r="AK119" s="135">
        <v>2014</v>
      </c>
      <c r="AM119" s="106"/>
    </row>
    <row r="120" spans="2:39" s="8" customFormat="1" ht="34.5" customHeight="1" x14ac:dyDescent="0.25">
      <c r="B120" s="111"/>
      <c r="C120" s="111"/>
      <c r="D120" s="111"/>
      <c r="E120" s="111"/>
      <c r="F120" s="111"/>
      <c r="G120" s="111"/>
      <c r="H120" s="111"/>
      <c r="I120" s="111"/>
      <c r="J120" s="111"/>
      <c r="K120" s="111"/>
      <c r="L120" s="111"/>
      <c r="M120" s="111"/>
      <c r="N120" s="111"/>
      <c r="O120" s="111"/>
      <c r="P120" s="111">
        <v>1</v>
      </c>
      <c r="Q120" s="111">
        <v>4</v>
      </c>
      <c r="R120" s="111">
        <v>2</v>
      </c>
      <c r="S120" s="111">
        <v>0</v>
      </c>
      <c r="T120" s="111">
        <v>3</v>
      </c>
      <c r="U120" s="111">
        <v>0</v>
      </c>
      <c r="V120" s="111">
        <v>0</v>
      </c>
      <c r="W120" s="111">
        <v>3</v>
      </c>
      <c r="X120" s="111">
        <v>0</v>
      </c>
      <c r="Y120" s="111">
        <v>1</v>
      </c>
      <c r="Z120" s="129" t="s">
        <v>432</v>
      </c>
      <c r="AA120" s="113" t="s">
        <v>323</v>
      </c>
      <c r="AB120" s="200"/>
      <c r="AC120" s="114"/>
      <c r="AD120" s="145">
        <v>1</v>
      </c>
      <c r="AE120" s="145">
        <v>1</v>
      </c>
      <c r="AF120" s="145">
        <v>1</v>
      </c>
      <c r="AG120" s="145">
        <v>1</v>
      </c>
      <c r="AH120" s="145">
        <v>1</v>
      </c>
      <c r="AI120" s="145">
        <v>1</v>
      </c>
      <c r="AJ120" s="145">
        <v>1</v>
      </c>
      <c r="AK120" s="135">
        <v>2014</v>
      </c>
      <c r="AM120" s="106"/>
    </row>
    <row r="121" spans="2:39" s="8" customFormat="1" ht="52.5" customHeight="1" x14ac:dyDescent="0.25">
      <c r="B121" s="111"/>
      <c r="C121" s="111"/>
      <c r="D121" s="111"/>
      <c r="E121" s="111"/>
      <c r="F121" s="111"/>
      <c r="G121" s="111"/>
      <c r="H121" s="111"/>
      <c r="I121" s="111"/>
      <c r="J121" s="111"/>
      <c r="K121" s="111"/>
      <c r="L121" s="111"/>
      <c r="M121" s="111"/>
      <c r="N121" s="111"/>
      <c r="O121" s="111"/>
      <c r="P121" s="111">
        <v>1</v>
      </c>
      <c r="Q121" s="111">
        <v>4</v>
      </c>
      <c r="R121" s="111">
        <v>3</v>
      </c>
      <c r="S121" s="111">
        <v>0</v>
      </c>
      <c r="T121" s="111">
        <v>0</v>
      </c>
      <c r="U121" s="111">
        <v>0</v>
      </c>
      <c r="V121" s="111">
        <v>0</v>
      </c>
      <c r="W121" s="111">
        <v>0</v>
      </c>
      <c r="X121" s="111">
        <v>0</v>
      </c>
      <c r="Y121" s="111">
        <v>0</v>
      </c>
      <c r="Z121" s="118" t="s">
        <v>368</v>
      </c>
      <c r="AA121" s="113" t="s">
        <v>13</v>
      </c>
      <c r="AB121" s="139">
        <f>AJ121/(AJ22-AJ207)</f>
        <v>4.7791573824610717E-2</v>
      </c>
      <c r="AC121" s="114">
        <f t="shared" ref="AC121:AI121" si="12">AC122</f>
        <v>1908</v>
      </c>
      <c r="AD121" s="114">
        <f t="shared" si="12"/>
        <v>6081.7</v>
      </c>
      <c r="AE121" s="114">
        <f t="shared" si="12"/>
        <v>6081.7</v>
      </c>
      <c r="AF121" s="114">
        <f t="shared" si="12"/>
        <v>6081.7</v>
      </c>
      <c r="AG121" s="114">
        <f t="shared" si="12"/>
        <v>6081.7</v>
      </c>
      <c r="AH121" s="114">
        <f t="shared" si="12"/>
        <v>6081.7</v>
      </c>
      <c r="AI121" s="114">
        <f t="shared" si="12"/>
        <v>6081.7</v>
      </c>
      <c r="AJ121" s="114">
        <f>AD121+AE121+AF121+AG121+AH121+AI121</f>
        <v>36490.199999999997</v>
      </c>
      <c r="AK121" s="111">
        <v>2019</v>
      </c>
    </row>
    <row r="122" spans="2:39" s="8" customFormat="1" ht="52.5" customHeight="1" x14ac:dyDescent="0.25">
      <c r="B122" s="111"/>
      <c r="C122" s="111"/>
      <c r="D122" s="111"/>
      <c r="E122" s="111"/>
      <c r="F122" s="111"/>
      <c r="G122" s="111"/>
      <c r="H122" s="111"/>
      <c r="I122" s="111"/>
      <c r="J122" s="111"/>
      <c r="K122" s="111"/>
      <c r="L122" s="111"/>
      <c r="M122" s="111"/>
      <c r="N122" s="111"/>
      <c r="O122" s="111"/>
      <c r="P122" s="111">
        <v>1</v>
      </c>
      <c r="Q122" s="111">
        <v>4</v>
      </c>
      <c r="R122" s="111">
        <v>3</v>
      </c>
      <c r="S122" s="111">
        <v>0</v>
      </c>
      <c r="T122" s="111">
        <v>1</v>
      </c>
      <c r="U122" s="111">
        <v>0</v>
      </c>
      <c r="V122" s="111">
        <v>0</v>
      </c>
      <c r="W122" s="111">
        <v>0</v>
      </c>
      <c r="X122" s="111">
        <v>0</v>
      </c>
      <c r="Y122" s="111">
        <v>0</v>
      </c>
      <c r="Z122" s="118" t="s">
        <v>404</v>
      </c>
      <c r="AA122" s="113" t="s">
        <v>13</v>
      </c>
      <c r="AB122" s="198">
        <f>1/2</f>
        <v>0.5</v>
      </c>
      <c r="AC122" s="114">
        <f>AC128+AC130</f>
        <v>1908</v>
      </c>
      <c r="AD122" s="114">
        <f>AD125+AD128+AD130+AD132+AD135+AD137</f>
        <v>6081.7</v>
      </c>
      <c r="AE122" s="114">
        <f t="shared" ref="AE122:AJ122" si="13">AE125+AE128+AE130+AE132+AE135+AE137</f>
        <v>6081.7</v>
      </c>
      <c r="AF122" s="114">
        <f t="shared" si="13"/>
        <v>6081.7</v>
      </c>
      <c r="AG122" s="114">
        <f t="shared" si="13"/>
        <v>6081.7</v>
      </c>
      <c r="AH122" s="114">
        <f t="shared" si="13"/>
        <v>6081.7</v>
      </c>
      <c r="AI122" s="114">
        <f t="shared" si="13"/>
        <v>6081.7</v>
      </c>
      <c r="AJ122" s="114">
        <f t="shared" si="13"/>
        <v>36490.200000000004</v>
      </c>
      <c r="AK122" s="111">
        <v>2019</v>
      </c>
    </row>
    <row r="123" spans="2:39" s="8" customFormat="1" ht="52.5" customHeight="1" x14ac:dyDescent="0.25">
      <c r="B123" s="111"/>
      <c r="C123" s="111"/>
      <c r="D123" s="111"/>
      <c r="E123" s="111"/>
      <c r="F123" s="111"/>
      <c r="G123" s="111"/>
      <c r="H123" s="111"/>
      <c r="I123" s="111"/>
      <c r="J123" s="111"/>
      <c r="K123" s="111"/>
      <c r="L123" s="111"/>
      <c r="M123" s="111"/>
      <c r="N123" s="111"/>
      <c r="O123" s="111"/>
      <c r="P123" s="111">
        <v>1</v>
      </c>
      <c r="Q123" s="111">
        <v>4</v>
      </c>
      <c r="R123" s="111">
        <v>3</v>
      </c>
      <c r="S123" s="111">
        <v>0</v>
      </c>
      <c r="T123" s="111">
        <v>1</v>
      </c>
      <c r="U123" s="111">
        <v>0</v>
      </c>
      <c r="V123" s="111">
        <v>0</v>
      </c>
      <c r="W123" s="111">
        <v>0</v>
      </c>
      <c r="X123" s="111">
        <v>0</v>
      </c>
      <c r="Y123" s="111">
        <v>1</v>
      </c>
      <c r="Z123" s="118" t="s">
        <v>405</v>
      </c>
      <c r="AA123" s="113" t="s">
        <v>18</v>
      </c>
      <c r="AB123" s="199"/>
      <c r="AC123" s="114">
        <v>2.5</v>
      </c>
      <c r="AD123" s="115">
        <v>3.5</v>
      </c>
      <c r="AE123" s="114">
        <v>4.5</v>
      </c>
      <c r="AF123" s="114">
        <v>5.5</v>
      </c>
      <c r="AG123" s="114">
        <v>6.5</v>
      </c>
      <c r="AH123" s="114">
        <v>7.5</v>
      </c>
      <c r="AI123" s="114">
        <v>8.5</v>
      </c>
      <c r="AJ123" s="114">
        <v>8.5</v>
      </c>
      <c r="AK123" s="111">
        <v>2019</v>
      </c>
    </row>
    <row r="124" spans="2:39" s="8" customFormat="1" ht="52.5" customHeight="1" x14ac:dyDescent="0.25">
      <c r="B124" s="111"/>
      <c r="C124" s="111"/>
      <c r="D124" s="111"/>
      <c r="E124" s="111"/>
      <c r="F124" s="111"/>
      <c r="G124" s="111"/>
      <c r="H124" s="111"/>
      <c r="I124" s="111"/>
      <c r="J124" s="111"/>
      <c r="K124" s="111"/>
      <c r="L124" s="111"/>
      <c r="M124" s="111"/>
      <c r="N124" s="111"/>
      <c r="O124" s="111"/>
      <c r="P124" s="111">
        <v>1</v>
      </c>
      <c r="Q124" s="111">
        <v>4</v>
      </c>
      <c r="R124" s="111">
        <v>3</v>
      </c>
      <c r="S124" s="111">
        <v>0</v>
      </c>
      <c r="T124" s="111">
        <v>1</v>
      </c>
      <c r="U124" s="111">
        <v>0</v>
      </c>
      <c r="V124" s="111">
        <v>0</v>
      </c>
      <c r="W124" s="111">
        <v>0</v>
      </c>
      <c r="X124" s="111">
        <v>0</v>
      </c>
      <c r="Y124" s="111">
        <v>2</v>
      </c>
      <c r="Z124" s="118" t="s">
        <v>365</v>
      </c>
      <c r="AA124" s="113" t="s">
        <v>18</v>
      </c>
      <c r="AB124" s="199"/>
      <c r="AC124" s="114">
        <v>0.7</v>
      </c>
      <c r="AD124" s="115">
        <f>2/43*100</f>
        <v>4.6511627906976747</v>
      </c>
      <c r="AE124" s="115">
        <f t="shared" ref="AE124:AJ124" si="14">2/43*100</f>
        <v>4.6511627906976747</v>
      </c>
      <c r="AF124" s="115">
        <f t="shared" si="14"/>
        <v>4.6511627906976747</v>
      </c>
      <c r="AG124" s="115">
        <f t="shared" si="14"/>
        <v>4.6511627906976747</v>
      </c>
      <c r="AH124" s="115">
        <f t="shared" si="14"/>
        <v>4.6511627906976747</v>
      </c>
      <c r="AI124" s="115">
        <f t="shared" si="14"/>
        <v>4.6511627906976747</v>
      </c>
      <c r="AJ124" s="115">
        <f t="shared" si="14"/>
        <v>4.6511627906976747</v>
      </c>
      <c r="AK124" s="111">
        <v>2014</v>
      </c>
    </row>
    <row r="125" spans="2:39" s="8" customFormat="1" ht="31.5" x14ac:dyDescent="0.25">
      <c r="B125" s="111">
        <v>1</v>
      </c>
      <c r="C125" s="111">
        <v>0</v>
      </c>
      <c r="D125" s="111">
        <v>5</v>
      </c>
      <c r="E125" s="111">
        <v>0</v>
      </c>
      <c r="F125" s="111">
        <v>4</v>
      </c>
      <c r="G125" s="111">
        <v>1</v>
      </c>
      <c r="H125" s="111">
        <v>0</v>
      </c>
      <c r="I125" s="111">
        <v>1</v>
      </c>
      <c r="J125" s="111">
        <v>4</v>
      </c>
      <c r="K125" s="111">
        <v>3</v>
      </c>
      <c r="L125" s="111">
        <v>1</v>
      </c>
      <c r="M125" s="111">
        <v>0</v>
      </c>
      <c r="N125" s="111">
        <v>0</v>
      </c>
      <c r="O125" s="111">
        <v>1</v>
      </c>
      <c r="P125" s="111">
        <v>1</v>
      </c>
      <c r="Q125" s="111">
        <v>4</v>
      </c>
      <c r="R125" s="111">
        <v>3</v>
      </c>
      <c r="S125" s="111">
        <v>0</v>
      </c>
      <c r="T125" s="111">
        <v>1</v>
      </c>
      <c r="U125" s="111">
        <v>0</v>
      </c>
      <c r="V125" s="111">
        <v>0</v>
      </c>
      <c r="W125" s="111">
        <v>1</v>
      </c>
      <c r="X125" s="111">
        <v>0</v>
      </c>
      <c r="Y125" s="111">
        <v>0</v>
      </c>
      <c r="Z125" s="118" t="s">
        <v>312</v>
      </c>
      <c r="AA125" s="113" t="s">
        <v>13</v>
      </c>
      <c r="AB125" s="199"/>
      <c r="AC125" s="114"/>
      <c r="AD125" s="115">
        <v>4060.6</v>
      </c>
      <c r="AE125" s="114">
        <v>4371.7</v>
      </c>
      <c r="AF125" s="114">
        <f t="shared" ref="AF125:AI128" si="15">AE125</f>
        <v>4371.7</v>
      </c>
      <c r="AG125" s="114">
        <f t="shared" si="15"/>
        <v>4371.7</v>
      </c>
      <c r="AH125" s="114">
        <f t="shared" si="15"/>
        <v>4371.7</v>
      </c>
      <c r="AI125" s="114">
        <f t="shared" si="15"/>
        <v>4371.7</v>
      </c>
      <c r="AJ125" s="114">
        <f>AD125+AE125+AF125+AG125+AH125+AI125</f>
        <v>25919.100000000002</v>
      </c>
      <c r="AK125" s="111">
        <v>2019</v>
      </c>
    </row>
    <row r="126" spans="2:39" s="8" customFormat="1" ht="47.25" x14ac:dyDescent="0.25">
      <c r="B126" s="111"/>
      <c r="C126" s="111"/>
      <c r="D126" s="111"/>
      <c r="E126" s="111"/>
      <c r="F126" s="111"/>
      <c r="G126" s="111"/>
      <c r="H126" s="111"/>
      <c r="I126" s="111"/>
      <c r="J126" s="111"/>
      <c r="K126" s="111"/>
      <c r="L126" s="111"/>
      <c r="M126" s="111"/>
      <c r="N126" s="111"/>
      <c r="O126" s="111"/>
      <c r="P126" s="111">
        <v>1</v>
      </c>
      <c r="Q126" s="111">
        <v>4</v>
      </c>
      <c r="R126" s="111">
        <v>3</v>
      </c>
      <c r="S126" s="111">
        <v>0</v>
      </c>
      <c r="T126" s="111">
        <v>1</v>
      </c>
      <c r="U126" s="111">
        <v>0</v>
      </c>
      <c r="V126" s="111">
        <v>0</v>
      </c>
      <c r="W126" s="111">
        <v>1</v>
      </c>
      <c r="X126" s="111">
        <v>0</v>
      </c>
      <c r="Y126" s="111">
        <v>1</v>
      </c>
      <c r="Z126" s="129" t="s">
        <v>363</v>
      </c>
      <c r="AA126" s="113" t="s">
        <v>26</v>
      </c>
      <c r="AB126" s="199"/>
      <c r="AC126" s="114">
        <v>0</v>
      </c>
      <c r="AD126" s="121">
        <v>2</v>
      </c>
      <c r="AE126" s="122">
        <v>2</v>
      </c>
      <c r="AF126" s="122">
        <v>2</v>
      </c>
      <c r="AG126" s="122">
        <v>2</v>
      </c>
      <c r="AH126" s="122">
        <v>2</v>
      </c>
      <c r="AI126" s="122">
        <v>2</v>
      </c>
      <c r="AJ126" s="122">
        <v>2</v>
      </c>
      <c r="AK126" s="111">
        <v>2014</v>
      </c>
    </row>
    <row r="127" spans="2:39" s="8" customFormat="1" ht="63" x14ac:dyDescent="0.25">
      <c r="B127" s="111"/>
      <c r="C127" s="111"/>
      <c r="D127" s="111"/>
      <c r="E127" s="111"/>
      <c r="F127" s="111"/>
      <c r="G127" s="111"/>
      <c r="H127" s="111"/>
      <c r="I127" s="111"/>
      <c r="J127" s="111"/>
      <c r="K127" s="111"/>
      <c r="L127" s="111"/>
      <c r="M127" s="111"/>
      <c r="N127" s="111"/>
      <c r="O127" s="111"/>
      <c r="P127" s="111">
        <v>1</v>
      </c>
      <c r="Q127" s="111">
        <v>4</v>
      </c>
      <c r="R127" s="111">
        <v>3</v>
      </c>
      <c r="S127" s="111">
        <v>0</v>
      </c>
      <c r="T127" s="111">
        <v>1</v>
      </c>
      <c r="U127" s="111">
        <v>0</v>
      </c>
      <c r="V127" s="111">
        <v>0</v>
      </c>
      <c r="W127" s="111">
        <v>1</v>
      </c>
      <c r="X127" s="111">
        <v>0</v>
      </c>
      <c r="Y127" s="111">
        <v>2</v>
      </c>
      <c r="Z127" s="118" t="s">
        <v>364</v>
      </c>
      <c r="AA127" s="113" t="s">
        <v>18</v>
      </c>
      <c r="AB127" s="199"/>
      <c r="AC127" s="114">
        <v>100</v>
      </c>
      <c r="AD127" s="115">
        <v>100</v>
      </c>
      <c r="AE127" s="115">
        <v>100</v>
      </c>
      <c r="AF127" s="115">
        <v>100</v>
      </c>
      <c r="AG127" s="115">
        <v>100</v>
      </c>
      <c r="AH127" s="115">
        <v>100</v>
      </c>
      <c r="AI127" s="115">
        <v>100</v>
      </c>
      <c r="AJ127" s="115">
        <v>100</v>
      </c>
      <c r="AK127" s="111">
        <v>2014</v>
      </c>
    </row>
    <row r="128" spans="2:39" s="8" customFormat="1" ht="52.5" customHeight="1" x14ac:dyDescent="0.25">
      <c r="B128" s="111">
        <v>1</v>
      </c>
      <c r="C128" s="111">
        <v>0</v>
      </c>
      <c r="D128" s="111">
        <v>5</v>
      </c>
      <c r="E128" s="111">
        <v>0</v>
      </c>
      <c r="F128" s="111">
        <v>4</v>
      </c>
      <c r="G128" s="111">
        <v>1</v>
      </c>
      <c r="H128" s="111">
        <v>0</v>
      </c>
      <c r="I128" s="111">
        <v>1</v>
      </c>
      <c r="J128" s="111">
        <v>4</v>
      </c>
      <c r="K128" s="111">
        <v>3</v>
      </c>
      <c r="L128" s="111">
        <v>1</v>
      </c>
      <c r="M128" s="111">
        <v>0</v>
      </c>
      <c r="N128" s="111">
        <v>0</v>
      </c>
      <c r="O128" s="111">
        <v>2</v>
      </c>
      <c r="P128" s="111">
        <v>1</v>
      </c>
      <c r="Q128" s="111">
        <v>4</v>
      </c>
      <c r="R128" s="111">
        <v>3</v>
      </c>
      <c r="S128" s="111">
        <v>0</v>
      </c>
      <c r="T128" s="111">
        <v>1</v>
      </c>
      <c r="U128" s="111">
        <v>0</v>
      </c>
      <c r="V128" s="111">
        <v>0</v>
      </c>
      <c r="W128" s="111">
        <v>2</v>
      </c>
      <c r="X128" s="111">
        <v>0</v>
      </c>
      <c r="Y128" s="111">
        <v>0</v>
      </c>
      <c r="Z128" s="118" t="s">
        <v>8</v>
      </c>
      <c r="AA128" s="113" t="s">
        <v>13</v>
      </c>
      <c r="AB128" s="199"/>
      <c r="AC128" s="114">
        <v>1200</v>
      </c>
      <c r="AD128" s="115">
        <v>828</v>
      </c>
      <c r="AE128" s="114">
        <f t="shared" ref="AE128:AE133" si="16">AD128</f>
        <v>828</v>
      </c>
      <c r="AF128" s="114">
        <f t="shared" si="15"/>
        <v>828</v>
      </c>
      <c r="AG128" s="114">
        <f t="shared" si="15"/>
        <v>828</v>
      </c>
      <c r="AH128" s="114">
        <f t="shared" si="15"/>
        <v>828</v>
      </c>
      <c r="AI128" s="114">
        <f t="shared" si="15"/>
        <v>828</v>
      </c>
      <c r="AJ128" s="114">
        <f>AD128+AE128+AF128+AG128+AH128+AI128</f>
        <v>4968</v>
      </c>
      <c r="AK128" s="111">
        <v>2019</v>
      </c>
    </row>
    <row r="129" spans="2:39" s="8" customFormat="1" ht="66" customHeight="1" x14ac:dyDescent="0.25">
      <c r="B129" s="111"/>
      <c r="C129" s="111"/>
      <c r="D129" s="111"/>
      <c r="E129" s="111"/>
      <c r="F129" s="111"/>
      <c r="G129" s="111"/>
      <c r="H129" s="111"/>
      <c r="I129" s="111"/>
      <c r="J129" s="111"/>
      <c r="K129" s="111"/>
      <c r="L129" s="111"/>
      <c r="M129" s="111"/>
      <c r="N129" s="111"/>
      <c r="O129" s="111"/>
      <c r="P129" s="111">
        <v>1</v>
      </c>
      <c r="Q129" s="111">
        <v>4</v>
      </c>
      <c r="R129" s="111">
        <v>3</v>
      </c>
      <c r="S129" s="111">
        <v>0</v>
      </c>
      <c r="T129" s="111">
        <v>1</v>
      </c>
      <c r="U129" s="111">
        <v>0</v>
      </c>
      <c r="V129" s="111">
        <v>0</v>
      </c>
      <c r="W129" s="111">
        <v>2</v>
      </c>
      <c r="X129" s="111">
        <v>0</v>
      </c>
      <c r="Y129" s="111">
        <v>1</v>
      </c>
      <c r="Z129" s="118" t="s">
        <v>236</v>
      </c>
      <c r="AA129" s="113" t="s">
        <v>238</v>
      </c>
      <c r="AB129" s="199"/>
      <c r="AC129" s="114">
        <v>300</v>
      </c>
      <c r="AD129" s="115">
        <v>300</v>
      </c>
      <c r="AE129" s="114">
        <f t="shared" si="16"/>
        <v>300</v>
      </c>
      <c r="AF129" s="114">
        <v>500</v>
      </c>
      <c r="AG129" s="114">
        <v>600</v>
      </c>
      <c r="AH129" s="114">
        <v>1000</v>
      </c>
      <c r="AI129" s="114">
        <f>AH129</f>
        <v>1000</v>
      </c>
      <c r="AJ129" s="114">
        <v>1000</v>
      </c>
      <c r="AK129" s="111">
        <v>2018</v>
      </c>
    </row>
    <row r="130" spans="2:39" s="8" customFormat="1" ht="52.5" customHeight="1" x14ac:dyDescent="0.25">
      <c r="B130" s="111">
        <v>1</v>
      </c>
      <c r="C130" s="111">
        <v>0</v>
      </c>
      <c r="D130" s="111">
        <v>5</v>
      </c>
      <c r="E130" s="111">
        <v>0</v>
      </c>
      <c r="F130" s="111">
        <v>4</v>
      </c>
      <c r="G130" s="111">
        <v>1</v>
      </c>
      <c r="H130" s="111">
        <v>0</v>
      </c>
      <c r="I130" s="111">
        <v>1</v>
      </c>
      <c r="J130" s="111">
        <v>4</v>
      </c>
      <c r="K130" s="111">
        <v>3</v>
      </c>
      <c r="L130" s="111">
        <v>1</v>
      </c>
      <c r="M130" s="111">
        <v>0</v>
      </c>
      <c r="N130" s="111">
        <v>0</v>
      </c>
      <c r="O130" s="111">
        <v>2</v>
      </c>
      <c r="P130" s="111">
        <v>1</v>
      </c>
      <c r="Q130" s="111">
        <v>4</v>
      </c>
      <c r="R130" s="111">
        <v>3</v>
      </c>
      <c r="S130" s="111">
        <v>0</v>
      </c>
      <c r="T130" s="111">
        <v>1</v>
      </c>
      <c r="U130" s="111">
        <v>0</v>
      </c>
      <c r="V130" s="111">
        <v>0</v>
      </c>
      <c r="W130" s="111">
        <v>3</v>
      </c>
      <c r="X130" s="111">
        <v>0</v>
      </c>
      <c r="Y130" s="111">
        <v>0</v>
      </c>
      <c r="Z130" s="118" t="s">
        <v>9</v>
      </c>
      <c r="AA130" s="113" t="s">
        <v>13</v>
      </c>
      <c r="AB130" s="199"/>
      <c r="AC130" s="114">
        <v>708</v>
      </c>
      <c r="AD130" s="115">
        <v>708</v>
      </c>
      <c r="AE130" s="114">
        <f t="shared" si="16"/>
        <v>708</v>
      </c>
      <c r="AF130" s="114">
        <f t="shared" ref="AF130:AH133" si="17">AE130</f>
        <v>708</v>
      </c>
      <c r="AG130" s="114">
        <f t="shared" si="17"/>
        <v>708</v>
      </c>
      <c r="AH130" s="114">
        <f t="shared" si="17"/>
        <v>708</v>
      </c>
      <c r="AI130" s="114">
        <f>AH130</f>
        <v>708</v>
      </c>
      <c r="AJ130" s="114">
        <f>AD130+AE130+AF130+AG130+AH130+AI130</f>
        <v>4248</v>
      </c>
      <c r="AK130" s="111">
        <v>2019</v>
      </c>
    </row>
    <row r="131" spans="2:39" s="8" customFormat="1" ht="52.5" customHeight="1" x14ac:dyDescent="0.25">
      <c r="B131" s="111"/>
      <c r="C131" s="111"/>
      <c r="D131" s="111"/>
      <c r="E131" s="111"/>
      <c r="F131" s="111"/>
      <c r="G131" s="111"/>
      <c r="H131" s="111"/>
      <c r="I131" s="111"/>
      <c r="J131" s="111"/>
      <c r="K131" s="111"/>
      <c r="L131" s="111"/>
      <c r="M131" s="111"/>
      <c r="N131" s="111"/>
      <c r="O131" s="111"/>
      <c r="P131" s="111">
        <v>1</v>
      </c>
      <c r="Q131" s="111">
        <v>4</v>
      </c>
      <c r="R131" s="111">
        <v>3</v>
      </c>
      <c r="S131" s="111">
        <v>0</v>
      </c>
      <c r="T131" s="111">
        <v>1</v>
      </c>
      <c r="U131" s="111">
        <v>0</v>
      </c>
      <c r="V131" s="111">
        <v>0</v>
      </c>
      <c r="W131" s="111">
        <v>3</v>
      </c>
      <c r="X131" s="111">
        <v>0</v>
      </c>
      <c r="Y131" s="111">
        <v>1</v>
      </c>
      <c r="Z131" s="118" t="s">
        <v>237</v>
      </c>
      <c r="AA131" s="113" t="s">
        <v>26</v>
      </c>
      <c r="AB131" s="199"/>
      <c r="AC131" s="114">
        <v>500</v>
      </c>
      <c r="AD131" s="115">
        <v>500</v>
      </c>
      <c r="AE131" s="114">
        <f t="shared" si="16"/>
        <v>500</v>
      </c>
      <c r="AF131" s="114">
        <f t="shared" si="17"/>
        <v>500</v>
      </c>
      <c r="AG131" s="114">
        <f t="shared" si="17"/>
        <v>500</v>
      </c>
      <c r="AH131" s="114">
        <f t="shared" si="17"/>
        <v>500</v>
      </c>
      <c r="AI131" s="114">
        <f>AH131</f>
        <v>500</v>
      </c>
      <c r="AJ131" s="114">
        <v>500</v>
      </c>
      <c r="AK131" s="111">
        <v>2014</v>
      </c>
    </row>
    <row r="132" spans="2:39" s="8" customFormat="1" ht="84" customHeight="1" x14ac:dyDescent="0.25">
      <c r="B132" s="111">
        <v>1</v>
      </c>
      <c r="C132" s="111">
        <v>0</v>
      </c>
      <c r="D132" s="111">
        <v>5</v>
      </c>
      <c r="E132" s="111">
        <v>0</v>
      </c>
      <c r="F132" s="111">
        <v>4</v>
      </c>
      <c r="G132" s="111">
        <v>1</v>
      </c>
      <c r="H132" s="111">
        <v>0</v>
      </c>
      <c r="I132" s="111">
        <v>1</v>
      </c>
      <c r="J132" s="111">
        <v>4</v>
      </c>
      <c r="K132" s="111">
        <v>3</v>
      </c>
      <c r="L132" s="111">
        <v>1</v>
      </c>
      <c r="M132" s="111">
        <v>0</v>
      </c>
      <c r="N132" s="111">
        <v>0</v>
      </c>
      <c r="O132" s="111">
        <v>2</v>
      </c>
      <c r="P132" s="111">
        <v>1</v>
      </c>
      <c r="Q132" s="111">
        <v>4</v>
      </c>
      <c r="R132" s="111">
        <v>3</v>
      </c>
      <c r="S132" s="111">
        <v>0</v>
      </c>
      <c r="T132" s="111">
        <v>1</v>
      </c>
      <c r="U132" s="111">
        <v>0</v>
      </c>
      <c r="V132" s="111">
        <v>0</v>
      </c>
      <c r="W132" s="111">
        <v>4</v>
      </c>
      <c r="X132" s="111">
        <v>0</v>
      </c>
      <c r="Y132" s="111">
        <v>0</v>
      </c>
      <c r="Z132" s="123" t="s">
        <v>438</v>
      </c>
      <c r="AA132" s="113" t="s">
        <v>13</v>
      </c>
      <c r="AB132" s="199"/>
      <c r="AC132" s="114"/>
      <c r="AD132" s="115">
        <v>174</v>
      </c>
      <c r="AE132" s="114">
        <f t="shared" si="16"/>
        <v>174</v>
      </c>
      <c r="AF132" s="114">
        <f t="shared" si="17"/>
        <v>174</v>
      </c>
      <c r="AG132" s="114">
        <f t="shared" si="17"/>
        <v>174</v>
      </c>
      <c r="AH132" s="114">
        <f t="shared" si="17"/>
        <v>174</v>
      </c>
      <c r="AI132" s="114">
        <f>AH132</f>
        <v>174</v>
      </c>
      <c r="AJ132" s="114">
        <f>AD132+AE132+AF132+AG132+AH132+AI132</f>
        <v>1044</v>
      </c>
      <c r="AK132" s="111">
        <v>2019</v>
      </c>
    </row>
    <row r="133" spans="2:39" s="8" customFormat="1" ht="15.75" x14ac:dyDescent="0.25">
      <c r="B133" s="111"/>
      <c r="C133" s="111"/>
      <c r="D133" s="111"/>
      <c r="E133" s="111"/>
      <c r="F133" s="111"/>
      <c r="G133" s="111"/>
      <c r="H133" s="111"/>
      <c r="I133" s="111"/>
      <c r="J133" s="111"/>
      <c r="K133" s="111"/>
      <c r="L133" s="111"/>
      <c r="M133" s="111"/>
      <c r="N133" s="111"/>
      <c r="O133" s="111"/>
      <c r="P133" s="111">
        <v>1</v>
      </c>
      <c r="Q133" s="111">
        <v>4</v>
      </c>
      <c r="R133" s="111">
        <v>3</v>
      </c>
      <c r="S133" s="111">
        <v>0</v>
      </c>
      <c r="T133" s="111">
        <v>1</v>
      </c>
      <c r="U133" s="111">
        <v>0</v>
      </c>
      <c r="V133" s="111">
        <v>0</v>
      </c>
      <c r="W133" s="111">
        <v>4</v>
      </c>
      <c r="X133" s="111">
        <v>0</v>
      </c>
      <c r="Y133" s="111">
        <v>1</v>
      </c>
      <c r="Z133" s="118" t="s">
        <v>311</v>
      </c>
      <c r="AA133" s="113" t="s">
        <v>18</v>
      </c>
      <c r="AB133" s="199"/>
      <c r="AC133" s="114"/>
      <c r="AD133" s="115">
        <v>100</v>
      </c>
      <c r="AE133" s="114">
        <f t="shared" si="16"/>
        <v>100</v>
      </c>
      <c r="AF133" s="114">
        <f t="shared" si="17"/>
        <v>100</v>
      </c>
      <c r="AG133" s="114">
        <f t="shared" si="17"/>
        <v>100</v>
      </c>
      <c r="AH133" s="114">
        <f t="shared" si="17"/>
        <v>100</v>
      </c>
      <c r="AI133" s="114">
        <f>AH133</f>
        <v>100</v>
      </c>
      <c r="AJ133" s="114">
        <v>100</v>
      </c>
      <c r="AK133" s="111">
        <v>2014</v>
      </c>
    </row>
    <row r="134" spans="2:39" s="8" customFormat="1" ht="15.75" x14ac:dyDescent="0.25">
      <c r="B134" s="111"/>
      <c r="C134" s="111"/>
      <c r="D134" s="111"/>
      <c r="E134" s="111"/>
      <c r="F134" s="111"/>
      <c r="G134" s="111"/>
      <c r="H134" s="111"/>
      <c r="I134" s="111"/>
      <c r="J134" s="111"/>
      <c r="K134" s="111"/>
      <c r="L134" s="111"/>
      <c r="M134" s="111"/>
      <c r="N134" s="111"/>
      <c r="O134" s="111"/>
      <c r="P134" s="111">
        <v>1</v>
      </c>
      <c r="Q134" s="111">
        <v>4</v>
      </c>
      <c r="R134" s="111">
        <v>3</v>
      </c>
      <c r="S134" s="111">
        <v>0</v>
      </c>
      <c r="T134" s="111">
        <v>1</v>
      </c>
      <c r="U134" s="111">
        <v>0</v>
      </c>
      <c r="V134" s="111">
        <v>0</v>
      </c>
      <c r="W134" s="111">
        <v>4</v>
      </c>
      <c r="X134" s="111">
        <v>0</v>
      </c>
      <c r="Y134" s="111">
        <v>2</v>
      </c>
      <c r="Z134" s="118" t="s">
        <v>252</v>
      </c>
      <c r="AA134" s="113" t="s">
        <v>26</v>
      </c>
      <c r="AB134" s="199"/>
      <c r="AC134" s="114"/>
      <c r="AD134" s="121">
        <v>2</v>
      </c>
      <c r="AE134" s="122">
        <v>2</v>
      </c>
      <c r="AF134" s="122">
        <v>2</v>
      </c>
      <c r="AG134" s="122">
        <v>2</v>
      </c>
      <c r="AH134" s="122">
        <v>2</v>
      </c>
      <c r="AI134" s="122">
        <v>2</v>
      </c>
      <c r="AJ134" s="122">
        <f>AD134+AE134+AF134+AG134+AH134+AI134</f>
        <v>12</v>
      </c>
      <c r="AK134" s="111">
        <v>2019</v>
      </c>
    </row>
    <row r="135" spans="2:39" s="8" customFormat="1" ht="47.25" x14ac:dyDescent="0.25">
      <c r="B135" s="111">
        <v>1</v>
      </c>
      <c r="C135" s="111">
        <v>0</v>
      </c>
      <c r="D135" s="111">
        <v>5</v>
      </c>
      <c r="E135" s="111">
        <v>0</v>
      </c>
      <c r="F135" s="111">
        <v>4</v>
      </c>
      <c r="G135" s="111">
        <v>1</v>
      </c>
      <c r="H135" s="111">
        <v>0</v>
      </c>
      <c r="I135" s="111">
        <v>1</v>
      </c>
      <c r="J135" s="111">
        <v>4</v>
      </c>
      <c r="K135" s="111">
        <v>3</v>
      </c>
      <c r="L135" s="111">
        <v>1</v>
      </c>
      <c r="M135" s="111">
        <v>0</v>
      </c>
      <c r="N135" s="111">
        <v>0</v>
      </c>
      <c r="O135" s="111">
        <v>2</v>
      </c>
      <c r="P135" s="111">
        <v>1</v>
      </c>
      <c r="Q135" s="111">
        <v>4</v>
      </c>
      <c r="R135" s="111">
        <v>3</v>
      </c>
      <c r="S135" s="111">
        <v>0</v>
      </c>
      <c r="T135" s="111">
        <v>1</v>
      </c>
      <c r="U135" s="111">
        <v>0</v>
      </c>
      <c r="V135" s="111">
        <v>0</v>
      </c>
      <c r="W135" s="111">
        <v>5</v>
      </c>
      <c r="X135" s="111">
        <v>0</v>
      </c>
      <c r="Y135" s="111">
        <v>0</v>
      </c>
      <c r="Z135" s="118" t="s">
        <v>441</v>
      </c>
      <c r="AA135" s="113" t="s">
        <v>13</v>
      </c>
      <c r="AB135" s="199"/>
      <c r="AC135" s="114"/>
      <c r="AD135" s="115">
        <v>98.7</v>
      </c>
      <c r="AE135" s="122"/>
      <c r="AF135" s="122"/>
      <c r="AG135" s="122"/>
      <c r="AH135" s="122"/>
      <c r="AI135" s="122"/>
      <c r="AJ135" s="114">
        <f>AD135</f>
        <v>98.7</v>
      </c>
      <c r="AK135" s="111">
        <v>2014</v>
      </c>
    </row>
    <row r="136" spans="2:39" s="8" customFormat="1" ht="47.25" x14ac:dyDescent="0.25">
      <c r="B136" s="111"/>
      <c r="C136" s="111"/>
      <c r="D136" s="111"/>
      <c r="E136" s="111"/>
      <c r="F136" s="111"/>
      <c r="G136" s="111"/>
      <c r="H136" s="111"/>
      <c r="I136" s="111"/>
      <c r="J136" s="111"/>
      <c r="K136" s="111"/>
      <c r="L136" s="111"/>
      <c r="M136" s="111"/>
      <c r="N136" s="111"/>
      <c r="O136" s="111"/>
      <c r="P136" s="111">
        <v>1</v>
      </c>
      <c r="Q136" s="111">
        <v>4</v>
      </c>
      <c r="R136" s="111">
        <v>3</v>
      </c>
      <c r="S136" s="111">
        <v>0</v>
      </c>
      <c r="T136" s="111">
        <v>1</v>
      </c>
      <c r="U136" s="111">
        <v>0</v>
      </c>
      <c r="V136" s="111">
        <v>0</v>
      </c>
      <c r="W136" s="111">
        <v>5</v>
      </c>
      <c r="X136" s="111">
        <v>0</v>
      </c>
      <c r="Y136" s="111">
        <v>1</v>
      </c>
      <c r="Z136" s="118" t="s">
        <v>442</v>
      </c>
      <c r="AA136" s="113" t="s">
        <v>26</v>
      </c>
      <c r="AB136" s="199"/>
      <c r="AC136" s="114"/>
      <c r="AD136" s="121">
        <v>92</v>
      </c>
      <c r="AE136" s="122"/>
      <c r="AF136" s="122"/>
      <c r="AG136" s="122"/>
      <c r="AH136" s="122"/>
      <c r="AI136" s="122"/>
      <c r="AJ136" s="122">
        <f t="shared" ref="AJ136:AJ138" si="18">AD136</f>
        <v>92</v>
      </c>
      <c r="AK136" s="111">
        <v>2014</v>
      </c>
    </row>
    <row r="137" spans="2:39" s="8" customFormat="1" ht="47.25" x14ac:dyDescent="0.25">
      <c r="B137" s="111">
        <v>1</v>
      </c>
      <c r="C137" s="111">
        <v>0</v>
      </c>
      <c r="D137" s="111">
        <v>5</v>
      </c>
      <c r="E137" s="111">
        <v>0</v>
      </c>
      <c r="F137" s="111">
        <v>4</v>
      </c>
      <c r="G137" s="111">
        <v>1</v>
      </c>
      <c r="H137" s="111">
        <v>0</v>
      </c>
      <c r="I137" s="111">
        <v>1</v>
      </c>
      <c r="J137" s="111">
        <v>4</v>
      </c>
      <c r="K137" s="111">
        <v>3</v>
      </c>
      <c r="L137" s="111">
        <v>1</v>
      </c>
      <c r="M137" s="111">
        <v>0</v>
      </c>
      <c r="N137" s="111">
        <v>0</v>
      </c>
      <c r="O137" s="111">
        <v>2</v>
      </c>
      <c r="P137" s="111">
        <v>1</v>
      </c>
      <c r="Q137" s="111">
        <v>4</v>
      </c>
      <c r="R137" s="111">
        <v>3</v>
      </c>
      <c r="S137" s="111">
        <v>0</v>
      </c>
      <c r="T137" s="111">
        <v>1</v>
      </c>
      <c r="U137" s="111">
        <v>0</v>
      </c>
      <c r="V137" s="111">
        <v>0</v>
      </c>
      <c r="W137" s="111">
        <v>6</v>
      </c>
      <c r="X137" s="111">
        <v>0</v>
      </c>
      <c r="Y137" s="111">
        <v>0</v>
      </c>
      <c r="Z137" s="118" t="s">
        <v>443</v>
      </c>
      <c r="AA137" s="113" t="s">
        <v>13</v>
      </c>
      <c r="AB137" s="199"/>
      <c r="AC137" s="114"/>
      <c r="AD137" s="115">
        <v>212.4</v>
      </c>
      <c r="AE137" s="122"/>
      <c r="AF137" s="122"/>
      <c r="AG137" s="122"/>
      <c r="AH137" s="122"/>
      <c r="AI137" s="122"/>
      <c r="AJ137" s="114">
        <f t="shared" si="18"/>
        <v>212.4</v>
      </c>
      <c r="AK137" s="111">
        <v>2014</v>
      </c>
    </row>
    <row r="138" spans="2:39" s="8" customFormat="1" ht="15.75" x14ac:dyDescent="0.25">
      <c r="B138" s="111"/>
      <c r="C138" s="111"/>
      <c r="D138" s="111"/>
      <c r="E138" s="111"/>
      <c r="F138" s="111"/>
      <c r="G138" s="111"/>
      <c r="H138" s="111"/>
      <c r="I138" s="111"/>
      <c r="J138" s="111"/>
      <c r="K138" s="111"/>
      <c r="L138" s="111"/>
      <c r="M138" s="111"/>
      <c r="N138" s="111"/>
      <c r="O138" s="111"/>
      <c r="P138" s="111">
        <v>1</v>
      </c>
      <c r="Q138" s="111">
        <v>4</v>
      </c>
      <c r="R138" s="111">
        <v>3</v>
      </c>
      <c r="S138" s="111">
        <v>0</v>
      </c>
      <c r="T138" s="111">
        <v>1</v>
      </c>
      <c r="U138" s="111">
        <v>0</v>
      </c>
      <c r="V138" s="111">
        <v>0</v>
      </c>
      <c r="W138" s="111">
        <v>6</v>
      </c>
      <c r="X138" s="111">
        <v>0</v>
      </c>
      <c r="Y138" s="111">
        <v>1</v>
      </c>
      <c r="Z138" s="118" t="s">
        <v>444</v>
      </c>
      <c r="AA138" s="113" t="s">
        <v>26</v>
      </c>
      <c r="AB138" s="200"/>
      <c r="AC138" s="114"/>
      <c r="AD138" s="121">
        <v>4</v>
      </c>
      <c r="AE138" s="122"/>
      <c r="AF138" s="122"/>
      <c r="AG138" s="122"/>
      <c r="AH138" s="122"/>
      <c r="AI138" s="122"/>
      <c r="AJ138" s="122">
        <f t="shared" si="18"/>
        <v>4</v>
      </c>
      <c r="AK138" s="111">
        <v>2014</v>
      </c>
    </row>
    <row r="139" spans="2:39" s="8" customFormat="1" ht="31.5" x14ac:dyDescent="0.25">
      <c r="B139" s="111"/>
      <c r="C139" s="111"/>
      <c r="D139" s="111"/>
      <c r="E139" s="111"/>
      <c r="F139" s="111"/>
      <c r="G139" s="111"/>
      <c r="H139" s="111"/>
      <c r="I139" s="111"/>
      <c r="J139" s="111"/>
      <c r="K139" s="111"/>
      <c r="L139" s="111"/>
      <c r="M139" s="111"/>
      <c r="N139" s="111"/>
      <c r="O139" s="111"/>
      <c r="P139" s="111">
        <v>1</v>
      </c>
      <c r="Q139" s="111">
        <v>4</v>
      </c>
      <c r="R139" s="111">
        <v>3</v>
      </c>
      <c r="S139" s="111">
        <v>0</v>
      </c>
      <c r="T139" s="111">
        <v>2</v>
      </c>
      <c r="U139" s="111">
        <v>0</v>
      </c>
      <c r="V139" s="111">
        <v>0</v>
      </c>
      <c r="W139" s="111">
        <v>0</v>
      </c>
      <c r="X139" s="111">
        <v>0</v>
      </c>
      <c r="Y139" s="111">
        <v>0</v>
      </c>
      <c r="Z139" s="118" t="s">
        <v>371</v>
      </c>
      <c r="AA139" s="113" t="s">
        <v>267</v>
      </c>
      <c r="AB139" s="198">
        <f>1/2</f>
        <v>0.5</v>
      </c>
      <c r="AC139" s="114"/>
      <c r="AD139" s="121">
        <v>1</v>
      </c>
      <c r="AE139" s="121">
        <v>1</v>
      </c>
      <c r="AF139" s="121">
        <v>1</v>
      </c>
      <c r="AG139" s="121">
        <v>1</v>
      </c>
      <c r="AH139" s="121">
        <v>1</v>
      </c>
      <c r="AI139" s="121">
        <v>1</v>
      </c>
      <c r="AJ139" s="121">
        <v>1</v>
      </c>
      <c r="AK139" s="111">
        <v>2014</v>
      </c>
    </row>
    <row r="140" spans="2:39" s="8" customFormat="1" ht="31.5" x14ac:dyDescent="0.25">
      <c r="B140" s="111"/>
      <c r="C140" s="111"/>
      <c r="D140" s="111"/>
      <c r="E140" s="111"/>
      <c r="F140" s="111"/>
      <c r="G140" s="111"/>
      <c r="H140" s="111"/>
      <c r="I140" s="111"/>
      <c r="J140" s="111"/>
      <c r="K140" s="111"/>
      <c r="L140" s="111"/>
      <c r="M140" s="111"/>
      <c r="N140" s="111"/>
      <c r="O140" s="111"/>
      <c r="P140" s="111">
        <v>1</v>
      </c>
      <c r="Q140" s="111">
        <v>4</v>
      </c>
      <c r="R140" s="111">
        <v>3</v>
      </c>
      <c r="S140" s="111">
        <v>0</v>
      </c>
      <c r="T140" s="111">
        <v>2</v>
      </c>
      <c r="U140" s="111">
        <v>0</v>
      </c>
      <c r="V140" s="111">
        <v>0</v>
      </c>
      <c r="W140" s="111">
        <v>0</v>
      </c>
      <c r="X140" s="111">
        <v>0</v>
      </c>
      <c r="Y140" s="111">
        <v>1</v>
      </c>
      <c r="Z140" s="118" t="s">
        <v>370</v>
      </c>
      <c r="AA140" s="113" t="s">
        <v>326</v>
      </c>
      <c r="AB140" s="199"/>
      <c r="AC140" s="114"/>
      <c r="AD140" s="115">
        <v>400</v>
      </c>
      <c r="AE140" s="114">
        <v>370</v>
      </c>
      <c r="AF140" s="114">
        <v>355</v>
      </c>
      <c r="AG140" s="114">
        <v>320</v>
      </c>
      <c r="AH140" s="114">
        <v>310</v>
      </c>
      <c r="AI140" s="114">
        <v>300</v>
      </c>
      <c r="AJ140" s="114">
        <v>300</v>
      </c>
      <c r="AK140" s="111">
        <v>2019</v>
      </c>
    </row>
    <row r="141" spans="2:39" s="8" customFormat="1" ht="56.25" customHeight="1" x14ac:dyDescent="0.25">
      <c r="B141" s="111"/>
      <c r="C141" s="111"/>
      <c r="D141" s="111"/>
      <c r="E141" s="111"/>
      <c r="F141" s="111"/>
      <c r="G141" s="111"/>
      <c r="H141" s="111"/>
      <c r="I141" s="111"/>
      <c r="J141" s="111"/>
      <c r="K141" s="111"/>
      <c r="L141" s="111"/>
      <c r="M141" s="111"/>
      <c r="N141" s="111"/>
      <c r="O141" s="111"/>
      <c r="P141" s="111">
        <v>1</v>
      </c>
      <c r="Q141" s="111">
        <v>4</v>
      </c>
      <c r="R141" s="111">
        <v>3</v>
      </c>
      <c r="S141" s="111">
        <v>0</v>
      </c>
      <c r="T141" s="111">
        <v>2</v>
      </c>
      <c r="U141" s="111">
        <v>0</v>
      </c>
      <c r="V141" s="111">
        <v>0</v>
      </c>
      <c r="W141" s="111">
        <v>0</v>
      </c>
      <c r="X141" s="111">
        <v>0</v>
      </c>
      <c r="Y141" s="111">
        <v>2</v>
      </c>
      <c r="Z141" s="118" t="s">
        <v>369</v>
      </c>
      <c r="AA141" s="119" t="s">
        <v>13</v>
      </c>
      <c r="AB141" s="199"/>
      <c r="AC141" s="114"/>
      <c r="AD141" s="115">
        <f>30000+21555.6</f>
        <v>51555.6</v>
      </c>
      <c r="AE141" s="114">
        <v>110309</v>
      </c>
      <c r="AF141" s="114">
        <v>54929</v>
      </c>
      <c r="AG141" s="122">
        <v>0</v>
      </c>
      <c r="AH141" s="122">
        <v>0</v>
      </c>
      <c r="AI141" s="122">
        <v>0</v>
      </c>
      <c r="AJ141" s="114">
        <f>AD141+AE141+AF141+AG141+AH141+AI141</f>
        <v>216793.60000000001</v>
      </c>
      <c r="AK141" s="111">
        <v>2016</v>
      </c>
      <c r="AM141" s="106"/>
    </row>
    <row r="142" spans="2:39" s="8" customFormat="1" ht="63" x14ac:dyDescent="0.25">
      <c r="B142" s="111"/>
      <c r="C142" s="111"/>
      <c r="D142" s="111"/>
      <c r="E142" s="111"/>
      <c r="F142" s="111"/>
      <c r="G142" s="111"/>
      <c r="H142" s="111"/>
      <c r="I142" s="111"/>
      <c r="J142" s="111"/>
      <c r="K142" s="111"/>
      <c r="L142" s="111"/>
      <c r="M142" s="111"/>
      <c r="N142" s="111"/>
      <c r="O142" s="111"/>
      <c r="P142" s="111">
        <v>1</v>
      </c>
      <c r="Q142" s="111">
        <v>4</v>
      </c>
      <c r="R142" s="111">
        <v>3</v>
      </c>
      <c r="S142" s="111">
        <v>0</v>
      </c>
      <c r="T142" s="111">
        <v>2</v>
      </c>
      <c r="U142" s="111">
        <v>0</v>
      </c>
      <c r="V142" s="111">
        <v>0</v>
      </c>
      <c r="W142" s="111">
        <v>1</v>
      </c>
      <c r="X142" s="111">
        <v>0</v>
      </c>
      <c r="Y142" s="111">
        <v>0</v>
      </c>
      <c r="Z142" s="118" t="s">
        <v>390</v>
      </c>
      <c r="AA142" s="113" t="s">
        <v>268</v>
      </c>
      <c r="AB142" s="199"/>
      <c r="AC142" s="114"/>
      <c r="AD142" s="115">
        <v>1</v>
      </c>
      <c r="AE142" s="115">
        <v>1</v>
      </c>
      <c r="AF142" s="115">
        <v>1</v>
      </c>
      <c r="AG142" s="115">
        <v>1</v>
      </c>
      <c r="AH142" s="115">
        <v>1</v>
      </c>
      <c r="AI142" s="115">
        <v>1</v>
      </c>
      <c r="AJ142" s="115">
        <v>1</v>
      </c>
      <c r="AK142" s="111">
        <v>2014</v>
      </c>
    </row>
    <row r="143" spans="2:39" s="8" customFormat="1" ht="70.5" customHeight="1" x14ac:dyDescent="0.25">
      <c r="B143" s="111"/>
      <c r="C143" s="111"/>
      <c r="D143" s="111"/>
      <c r="E143" s="111"/>
      <c r="F143" s="111"/>
      <c r="G143" s="111"/>
      <c r="H143" s="111"/>
      <c r="I143" s="111"/>
      <c r="J143" s="111"/>
      <c r="K143" s="111"/>
      <c r="L143" s="111"/>
      <c r="M143" s="111"/>
      <c r="N143" s="111"/>
      <c r="O143" s="111"/>
      <c r="P143" s="111">
        <v>1</v>
      </c>
      <c r="Q143" s="111">
        <v>4</v>
      </c>
      <c r="R143" s="111">
        <v>3</v>
      </c>
      <c r="S143" s="111">
        <v>0</v>
      </c>
      <c r="T143" s="111">
        <v>2</v>
      </c>
      <c r="U143" s="111">
        <v>0</v>
      </c>
      <c r="V143" s="111">
        <v>0</v>
      </c>
      <c r="W143" s="111">
        <v>1</v>
      </c>
      <c r="X143" s="111">
        <v>0</v>
      </c>
      <c r="Y143" s="111">
        <v>1</v>
      </c>
      <c r="Z143" s="118" t="s">
        <v>249</v>
      </c>
      <c r="AA143" s="119" t="s">
        <v>26</v>
      </c>
      <c r="AB143" s="199"/>
      <c r="AC143" s="122">
        <v>1</v>
      </c>
      <c r="AD143" s="121">
        <v>2</v>
      </c>
      <c r="AE143" s="122">
        <v>2</v>
      </c>
      <c r="AF143" s="122">
        <f>AE143</f>
        <v>2</v>
      </c>
      <c r="AG143" s="122">
        <v>2</v>
      </c>
      <c r="AH143" s="122">
        <v>2</v>
      </c>
      <c r="AI143" s="122">
        <v>2</v>
      </c>
      <c r="AJ143" s="122">
        <v>2</v>
      </c>
      <c r="AK143" s="111">
        <v>2014</v>
      </c>
      <c r="AM143" s="106"/>
    </row>
    <row r="144" spans="2:39" s="8" customFormat="1" ht="68.25" customHeight="1" x14ac:dyDescent="0.25">
      <c r="B144" s="111"/>
      <c r="C144" s="111"/>
      <c r="D144" s="111"/>
      <c r="E144" s="111"/>
      <c r="F144" s="111"/>
      <c r="G144" s="111"/>
      <c r="H144" s="111"/>
      <c r="I144" s="111"/>
      <c r="J144" s="111"/>
      <c r="K144" s="111"/>
      <c r="L144" s="111"/>
      <c r="M144" s="111"/>
      <c r="N144" s="111"/>
      <c r="O144" s="111"/>
      <c r="P144" s="111">
        <v>1</v>
      </c>
      <c r="Q144" s="111">
        <v>4</v>
      </c>
      <c r="R144" s="111">
        <v>3</v>
      </c>
      <c r="S144" s="111">
        <v>0</v>
      </c>
      <c r="T144" s="111">
        <v>2</v>
      </c>
      <c r="U144" s="111">
        <v>0</v>
      </c>
      <c r="V144" s="111">
        <v>0</v>
      </c>
      <c r="W144" s="111">
        <v>2</v>
      </c>
      <c r="X144" s="111">
        <v>0</v>
      </c>
      <c r="Y144" s="111">
        <v>0</v>
      </c>
      <c r="Z144" s="118" t="s">
        <v>399</v>
      </c>
      <c r="AA144" s="113" t="s">
        <v>268</v>
      </c>
      <c r="AB144" s="199"/>
      <c r="AC144" s="122">
        <v>0</v>
      </c>
      <c r="AD144" s="115">
        <v>1</v>
      </c>
      <c r="AE144" s="115">
        <v>1</v>
      </c>
      <c r="AF144" s="115">
        <v>1</v>
      </c>
      <c r="AG144" s="115">
        <v>1</v>
      </c>
      <c r="AH144" s="115">
        <v>1</v>
      </c>
      <c r="AI144" s="115">
        <v>1</v>
      </c>
      <c r="AJ144" s="115">
        <v>1</v>
      </c>
      <c r="AK144" s="111">
        <v>2014</v>
      </c>
    </row>
    <row r="145" spans="2:39" s="8" customFormat="1" ht="63" x14ac:dyDescent="0.25">
      <c r="B145" s="111"/>
      <c r="C145" s="111"/>
      <c r="D145" s="111"/>
      <c r="E145" s="111"/>
      <c r="F145" s="111"/>
      <c r="G145" s="111"/>
      <c r="H145" s="111"/>
      <c r="I145" s="111"/>
      <c r="J145" s="111"/>
      <c r="K145" s="111"/>
      <c r="L145" s="111"/>
      <c r="M145" s="111"/>
      <c r="N145" s="111"/>
      <c r="O145" s="111"/>
      <c r="P145" s="111">
        <v>1</v>
      </c>
      <c r="Q145" s="111">
        <v>4</v>
      </c>
      <c r="R145" s="111">
        <v>3</v>
      </c>
      <c r="S145" s="111">
        <v>0</v>
      </c>
      <c r="T145" s="111">
        <v>2</v>
      </c>
      <c r="U145" s="111">
        <v>0</v>
      </c>
      <c r="V145" s="111">
        <v>0</v>
      </c>
      <c r="W145" s="111">
        <v>2</v>
      </c>
      <c r="X145" s="111">
        <v>0</v>
      </c>
      <c r="Y145" s="111">
        <v>1</v>
      </c>
      <c r="Z145" s="118" t="s">
        <v>400</v>
      </c>
      <c r="AA145" s="113" t="s">
        <v>26</v>
      </c>
      <c r="AB145" s="199"/>
      <c r="AC145" s="122">
        <v>0</v>
      </c>
      <c r="AD145" s="121">
        <v>1</v>
      </c>
      <c r="AE145" s="122">
        <f>AD145</f>
        <v>1</v>
      </c>
      <c r="AF145" s="122">
        <f>AE145</f>
        <v>1</v>
      </c>
      <c r="AG145" s="122">
        <f>AF145</f>
        <v>1</v>
      </c>
      <c r="AH145" s="122">
        <f>AG145</f>
        <v>1</v>
      </c>
      <c r="AI145" s="122">
        <f>AH145</f>
        <v>1</v>
      </c>
      <c r="AJ145" s="122">
        <v>1</v>
      </c>
      <c r="AK145" s="111">
        <v>2014</v>
      </c>
    </row>
    <row r="146" spans="2:39" s="8" customFormat="1" ht="63" x14ac:dyDescent="0.25">
      <c r="B146" s="111"/>
      <c r="C146" s="111"/>
      <c r="D146" s="111"/>
      <c r="E146" s="111"/>
      <c r="F146" s="111"/>
      <c r="G146" s="111"/>
      <c r="H146" s="111"/>
      <c r="I146" s="111"/>
      <c r="J146" s="111"/>
      <c r="K146" s="111"/>
      <c r="L146" s="111"/>
      <c r="M146" s="111"/>
      <c r="N146" s="111"/>
      <c r="O146" s="111"/>
      <c r="P146" s="111">
        <v>1</v>
      </c>
      <c r="Q146" s="111">
        <v>4</v>
      </c>
      <c r="R146" s="111">
        <v>3</v>
      </c>
      <c r="S146" s="111">
        <v>0</v>
      </c>
      <c r="T146" s="111">
        <v>2</v>
      </c>
      <c r="U146" s="111">
        <v>0</v>
      </c>
      <c r="V146" s="111">
        <v>0</v>
      </c>
      <c r="W146" s="111">
        <v>3</v>
      </c>
      <c r="X146" s="111">
        <v>0</v>
      </c>
      <c r="Y146" s="111">
        <v>0</v>
      </c>
      <c r="Z146" s="118" t="s">
        <v>389</v>
      </c>
      <c r="AA146" s="113" t="s">
        <v>268</v>
      </c>
      <c r="AB146" s="199"/>
      <c r="AC146" s="114">
        <v>1</v>
      </c>
      <c r="AD146" s="115">
        <v>1</v>
      </c>
      <c r="AE146" s="115">
        <v>1</v>
      </c>
      <c r="AF146" s="115">
        <v>1</v>
      </c>
      <c r="AG146" s="115">
        <v>1</v>
      </c>
      <c r="AH146" s="115">
        <v>1</v>
      </c>
      <c r="AI146" s="115">
        <v>1</v>
      </c>
      <c r="AJ146" s="115">
        <v>1</v>
      </c>
      <c r="AK146" s="111">
        <v>2014</v>
      </c>
    </row>
    <row r="147" spans="2:39" s="8" customFormat="1" ht="47.25" x14ac:dyDescent="0.25">
      <c r="B147" s="111"/>
      <c r="C147" s="111"/>
      <c r="D147" s="111"/>
      <c r="E147" s="111"/>
      <c r="F147" s="111"/>
      <c r="G147" s="111"/>
      <c r="H147" s="111"/>
      <c r="I147" s="111"/>
      <c r="J147" s="111"/>
      <c r="K147" s="111"/>
      <c r="L147" s="111"/>
      <c r="M147" s="111"/>
      <c r="N147" s="111"/>
      <c r="O147" s="111"/>
      <c r="P147" s="111">
        <v>1</v>
      </c>
      <c r="Q147" s="111">
        <v>4</v>
      </c>
      <c r="R147" s="111">
        <v>3</v>
      </c>
      <c r="S147" s="111">
        <v>0</v>
      </c>
      <c r="T147" s="111">
        <v>2</v>
      </c>
      <c r="U147" s="111">
        <v>0</v>
      </c>
      <c r="V147" s="111">
        <v>0</v>
      </c>
      <c r="W147" s="111">
        <v>3</v>
      </c>
      <c r="X147" s="111">
        <v>0</v>
      </c>
      <c r="Y147" s="111">
        <v>1</v>
      </c>
      <c r="Z147" s="118" t="s">
        <v>316</v>
      </c>
      <c r="AA147" s="113" t="s">
        <v>26</v>
      </c>
      <c r="AB147" s="199"/>
      <c r="AC147" s="122">
        <v>2</v>
      </c>
      <c r="AD147" s="121">
        <v>4</v>
      </c>
      <c r="AE147" s="121">
        <v>4</v>
      </c>
      <c r="AF147" s="121">
        <v>4</v>
      </c>
      <c r="AG147" s="121">
        <v>4</v>
      </c>
      <c r="AH147" s="121">
        <v>4</v>
      </c>
      <c r="AI147" s="121">
        <v>4</v>
      </c>
      <c r="AJ147" s="122">
        <v>4</v>
      </c>
      <c r="AK147" s="111">
        <v>2014</v>
      </c>
    </row>
    <row r="148" spans="2:39" s="8" customFormat="1" ht="47.25" x14ac:dyDescent="0.25">
      <c r="B148" s="111"/>
      <c r="C148" s="111"/>
      <c r="D148" s="111"/>
      <c r="E148" s="111"/>
      <c r="F148" s="111"/>
      <c r="G148" s="111"/>
      <c r="H148" s="111"/>
      <c r="I148" s="111"/>
      <c r="J148" s="111"/>
      <c r="K148" s="111"/>
      <c r="L148" s="111"/>
      <c r="M148" s="111"/>
      <c r="N148" s="111"/>
      <c r="O148" s="111"/>
      <c r="P148" s="111">
        <v>1</v>
      </c>
      <c r="Q148" s="111">
        <v>4</v>
      </c>
      <c r="R148" s="111">
        <v>3</v>
      </c>
      <c r="S148" s="111">
        <v>0</v>
      </c>
      <c r="T148" s="111">
        <v>2</v>
      </c>
      <c r="U148" s="111">
        <v>0</v>
      </c>
      <c r="V148" s="111">
        <v>0</v>
      </c>
      <c r="W148" s="111">
        <v>3</v>
      </c>
      <c r="X148" s="111">
        <v>0</v>
      </c>
      <c r="Y148" s="111">
        <v>2</v>
      </c>
      <c r="Z148" s="118" t="s">
        <v>344</v>
      </c>
      <c r="AA148" s="113" t="s">
        <v>18</v>
      </c>
      <c r="AB148" s="199"/>
      <c r="AC148" s="122">
        <v>41</v>
      </c>
      <c r="AD148" s="122">
        <v>45</v>
      </c>
      <c r="AE148" s="122">
        <v>49</v>
      </c>
      <c r="AF148" s="122">
        <v>54</v>
      </c>
      <c r="AG148" s="122">
        <v>60</v>
      </c>
      <c r="AH148" s="122">
        <v>64</v>
      </c>
      <c r="AI148" s="122">
        <v>67</v>
      </c>
      <c r="AJ148" s="122">
        <v>67</v>
      </c>
      <c r="AK148" s="111">
        <v>2019</v>
      </c>
    </row>
    <row r="149" spans="2:39" s="8" customFormat="1" ht="63" x14ac:dyDescent="0.25">
      <c r="B149" s="111"/>
      <c r="C149" s="111"/>
      <c r="D149" s="111"/>
      <c r="E149" s="111"/>
      <c r="F149" s="111"/>
      <c r="G149" s="111"/>
      <c r="H149" s="111"/>
      <c r="I149" s="111"/>
      <c r="J149" s="111"/>
      <c r="K149" s="111"/>
      <c r="L149" s="111"/>
      <c r="M149" s="111"/>
      <c r="N149" s="111"/>
      <c r="O149" s="111"/>
      <c r="P149" s="111">
        <v>1</v>
      </c>
      <c r="Q149" s="111">
        <v>4</v>
      </c>
      <c r="R149" s="111">
        <v>3</v>
      </c>
      <c r="S149" s="111">
        <v>0</v>
      </c>
      <c r="T149" s="111">
        <v>2</v>
      </c>
      <c r="U149" s="111">
        <v>0</v>
      </c>
      <c r="V149" s="111">
        <v>0</v>
      </c>
      <c r="W149" s="111">
        <v>4</v>
      </c>
      <c r="X149" s="111">
        <v>0</v>
      </c>
      <c r="Y149" s="111">
        <v>0</v>
      </c>
      <c r="Z149" s="118" t="s">
        <v>372</v>
      </c>
      <c r="AA149" s="113" t="s">
        <v>268</v>
      </c>
      <c r="AB149" s="199"/>
      <c r="AC149" s="122">
        <v>1</v>
      </c>
      <c r="AD149" s="121">
        <v>1</v>
      </c>
      <c r="AE149" s="121">
        <v>1</v>
      </c>
      <c r="AF149" s="121">
        <v>1</v>
      </c>
      <c r="AG149" s="121">
        <v>1</v>
      </c>
      <c r="AH149" s="121">
        <v>1</v>
      </c>
      <c r="AI149" s="121">
        <v>1</v>
      </c>
      <c r="AJ149" s="121">
        <v>1</v>
      </c>
      <c r="AK149" s="111">
        <v>2014</v>
      </c>
    </row>
    <row r="150" spans="2:39" s="8" customFormat="1" ht="60" x14ac:dyDescent="0.25">
      <c r="B150" s="111"/>
      <c r="C150" s="111"/>
      <c r="D150" s="111"/>
      <c r="E150" s="111"/>
      <c r="F150" s="111"/>
      <c r="G150" s="111"/>
      <c r="H150" s="111"/>
      <c r="I150" s="111"/>
      <c r="J150" s="111"/>
      <c r="K150" s="111"/>
      <c r="L150" s="111"/>
      <c r="M150" s="111"/>
      <c r="N150" s="111"/>
      <c r="O150" s="111"/>
      <c r="P150" s="111">
        <v>1</v>
      </c>
      <c r="Q150" s="111">
        <v>4</v>
      </c>
      <c r="R150" s="111">
        <v>3</v>
      </c>
      <c r="S150" s="111">
        <v>0</v>
      </c>
      <c r="T150" s="111">
        <v>2</v>
      </c>
      <c r="U150" s="111">
        <v>0</v>
      </c>
      <c r="V150" s="111">
        <v>0</v>
      </c>
      <c r="W150" s="111">
        <v>4</v>
      </c>
      <c r="X150" s="111">
        <v>0</v>
      </c>
      <c r="Y150" s="111">
        <v>1</v>
      </c>
      <c r="Z150" s="118" t="s">
        <v>338</v>
      </c>
      <c r="AA150" s="113" t="s">
        <v>18</v>
      </c>
      <c r="AB150" s="199"/>
      <c r="AC150" s="114">
        <v>67</v>
      </c>
      <c r="AD150" s="121">
        <v>87</v>
      </c>
      <c r="AE150" s="121">
        <v>97</v>
      </c>
      <c r="AF150" s="121">
        <v>97</v>
      </c>
      <c r="AG150" s="121">
        <v>97</v>
      </c>
      <c r="AH150" s="121">
        <v>97</v>
      </c>
      <c r="AI150" s="121">
        <v>97</v>
      </c>
      <c r="AJ150" s="121">
        <v>97</v>
      </c>
      <c r="AK150" s="111">
        <v>2015</v>
      </c>
      <c r="AM150" s="95" t="s">
        <v>339</v>
      </c>
    </row>
    <row r="151" spans="2:39" s="8" customFormat="1" ht="94.5" x14ac:dyDescent="0.25">
      <c r="B151" s="111"/>
      <c r="C151" s="111"/>
      <c r="D151" s="111"/>
      <c r="E151" s="111"/>
      <c r="F151" s="111"/>
      <c r="G151" s="111"/>
      <c r="H151" s="111"/>
      <c r="I151" s="111"/>
      <c r="J151" s="111"/>
      <c r="K151" s="111"/>
      <c r="L151" s="111"/>
      <c r="M151" s="111"/>
      <c r="N151" s="111"/>
      <c r="O151" s="111"/>
      <c r="P151" s="111">
        <v>1</v>
      </c>
      <c r="Q151" s="111">
        <v>4</v>
      </c>
      <c r="R151" s="111">
        <v>3</v>
      </c>
      <c r="S151" s="111">
        <v>0</v>
      </c>
      <c r="T151" s="111">
        <v>2</v>
      </c>
      <c r="U151" s="111">
        <v>0</v>
      </c>
      <c r="V151" s="111">
        <v>0</v>
      </c>
      <c r="W151" s="111">
        <v>5</v>
      </c>
      <c r="X151" s="111">
        <v>0</v>
      </c>
      <c r="Y151" s="111">
        <v>0</v>
      </c>
      <c r="Z151" s="118" t="s">
        <v>317</v>
      </c>
      <c r="AA151" s="113" t="s">
        <v>268</v>
      </c>
      <c r="AB151" s="199"/>
      <c r="AC151" s="114"/>
      <c r="AD151" s="115">
        <v>1</v>
      </c>
      <c r="AE151" s="115">
        <v>1</v>
      </c>
      <c r="AF151" s="115">
        <v>1</v>
      </c>
      <c r="AG151" s="115">
        <v>1</v>
      </c>
      <c r="AH151" s="115">
        <v>1</v>
      </c>
      <c r="AI151" s="115">
        <v>1</v>
      </c>
      <c r="AJ151" s="115">
        <v>1</v>
      </c>
      <c r="AK151" s="111">
        <v>2014</v>
      </c>
    </row>
    <row r="152" spans="2:39" s="8" customFormat="1" ht="47.25" x14ac:dyDescent="0.25">
      <c r="B152" s="111"/>
      <c r="C152" s="111"/>
      <c r="D152" s="111"/>
      <c r="E152" s="111"/>
      <c r="F152" s="111"/>
      <c r="G152" s="111"/>
      <c r="H152" s="111"/>
      <c r="I152" s="111"/>
      <c r="J152" s="111"/>
      <c r="K152" s="111"/>
      <c r="L152" s="111"/>
      <c r="M152" s="111"/>
      <c r="N152" s="111"/>
      <c r="O152" s="111"/>
      <c r="P152" s="111">
        <v>1</v>
      </c>
      <c r="Q152" s="111">
        <v>4</v>
      </c>
      <c r="R152" s="111">
        <v>3</v>
      </c>
      <c r="S152" s="111">
        <v>0</v>
      </c>
      <c r="T152" s="111">
        <v>2</v>
      </c>
      <c r="U152" s="111">
        <v>0</v>
      </c>
      <c r="V152" s="111">
        <v>0</v>
      </c>
      <c r="W152" s="111">
        <v>5</v>
      </c>
      <c r="X152" s="111">
        <v>0</v>
      </c>
      <c r="Y152" s="111">
        <v>1</v>
      </c>
      <c r="Z152" s="118" t="s">
        <v>335</v>
      </c>
      <c r="AA152" s="113" t="s">
        <v>26</v>
      </c>
      <c r="AB152" s="200"/>
      <c r="AC152" s="114"/>
      <c r="AD152" s="121">
        <v>1</v>
      </c>
      <c r="AE152" s="121">
        <v>2</v>
      </c>
      <c r="AF152" s="121">
        <v>2</v>
      </c>
      <c r="AG152" s="121">
        <v>3</v>
      </c>
      <c r="AH152" s="121">
        <v>3</v>
      </c>
      <c r="AI152" s="121">
        <v>4</v>
      </c>
      <c r="AJ152" s="121">
        <v>4</v>
      </c>
      <c r="AK152" s="111">
        <v>2019</v>
      </c>
    </row>
    <row r="153" spans="2:39" s="8" customFormat="1" ht="47.25" x14ac:dyDescent="0.25">
      <c r="B153" s="111"/>
      <c r="C153" s="111"/>
      <c r="D153" s="111"/>
      <c r="E153" s="111"/>
      <c r="F153" s="111"/>
      <c r="G153" s="111"/>
      <c r="H153" s="111"/>
      <c r="I153" s="111"/>
      <c r="J153" s="111"/>
      <c r="K153" s="111"/>
      <c r="L153" s="111"/>
      <c r="M153" s="111"/>
      <c r="N153" s="111"/>
      <c r="O153" s="111"/>
      <c r="P153" s="111">
        <v>1</v>
      </c>
      <c r="Q153" s="111">
        <v>4</v>
      </c>
      <c r="R153" s="111">
        <v>4</v>
      </c>
      <c r="S153" s="111">
        <v>0</v>
      </c>
      <c r="T153" s="111">
        <v>0</v>
      </c>
      <c r="U153" s="111">
        <v>0</v>
      </c>
      <c r="V153" s="111">
        <v>0</v>
      </c>
      <c r="W153" s="111">
        <v>0</v>
      </c>
      <c r="X153" s="111">
        <v>0</v>
      </c>
      <c r="Y153" s="111">
        <v>0</v>
      </c>
      <c r="Z153" s="118" t="s">
        <v>256</v>
      </c>
      <c r="AA153" s="113" t="s">
        <v>13</v>
      </c>
      <c r="AB153" s="140">
        <f>AJ153/(AJ22-AJ207)</f>
        <v>5.1237682342714648E-2</v>
      </c>
      <c r="AC153" s="115">
        <f>AC154+AC155</f>
        <v>61411.9</v>
      </c>
      <c r="AD153" s="115">
        <f>AD154+AD155</f>
        <v>39121.4</v>
      </c>
      <c r="AE153" s="115"/>
      <c r="AF153" s="121"/>
      <c r="AG153" s="121"/>
      <c r="AH153" s="121"/>
      <c r="AI153" s="121"/>
      <c r="AJ153" s="114">
        <f t="shared" ref="AJ153:AJ164" si="19">AD153+AE153+AF153+AG153+AH153+AI153</f>
        <v>39121.4</v>
      </c>
      <c r="AK153" s="111">
        <v>2014</v>
      </c>
    </row>
    <row r="154" spans="2:39" s="8" customFormat="1" ht="15.75" x14ac:dyDescent="0.25">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8" t="s">
        <v>206</v>
      </c>
      <c r="AA154" s="113"/>
      <c r="AB154" s="124"/>
      <c r="AC154" s="115">
        <v>21555.599999999999</v>
      </c>
      <c r="AD154" s="115">
        <f>AD157</f>
        <v>13183.9</v>
      </c>
      <c r="AE154" s="115"/>
      <c r="AF154" s="121"/>
      <c r="AG154" s="121"/>
      <c r="AH154" s="121"/>
      <c r="AI154" s="121"/>
      <c r="AJ154" s="114">
        <f t="shared" si="19"/>
        <v>13183.9</v>
      </c>
      <c r="AK154" s="111">
        <v>2014</v>
      </c>
    </row>
    <row r="155" spans="2:39" s="8" customFormat="1" ht="15.75" x14ac:dyDescent="0.25">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8" t="s">
        <v>218</v>
      </c>
      <c r="AA155" s="113"/>
      <c r="AB155" s="124"/>
      <c r="AC155" s="115">
        <v>39856.300000000003</v>
      </c>
      <c r="AD155" s="115">
        <f>AD158</f>
        <v>25937.5</v>
      </c>
      <c r="AE155" s="115"/>
      <c r="AF155" s="121"/>
      <c r="AG155" s="121"/>
      <c r="AH155" s="121"/>
      <c r="AI155" s="121"/>
      <c r="AJ155" s="114">
        <f t="shared" si="19"/>
        <v>25937.5</v>
      </c>
      <c r="AK155" s="111">
        <v>2014</v>
      </c>
    </row>
    <row r="156" spans="2:39" s="8" customFormat="1" ht="31.5" x14ac:dyDescent="0.25">
      <c r="B156" s="111"/>
      <c r="C156" s="111"/>
      <c r="D156" s="111"/>
      <c r="E156" s="111"/>
      <c r="F156" s="111"/>
      <c r="G156" s="111"/>
      <c r="H156" s="111"/>
      <c r="I156" s="111"/>
      <c r="J156" s="111"/>
      <c r="K156" s="111"/>
      <c r="L156" s="111"/>
      <c r="M156" s="111"/>
      <c r="N156" s="111"/>
      <c r="O156" s="111"/>
      <c r="P156" s="111">
        <v>1</v>
      </c>
      <c r="Q156" s="111">
        <v>4</v>
      </c>
      <c r="R156" s="111">
        <v>4</v>
      </c>
      <c r="S156" s="111">
        <v>0</v>
      </c>
      <c r="T156" s="111">
        <v>1</v>
      </c>
      <c r="U156" s="111">
        <v>0</v>
      </c>
      <c r="V156" s="111">
        <v>0</v>
      </c>
      <c r="W156" s="111">
        <v>0</v>
      </c>
      <c r="X156" s="111">
        <v>0</v>
      </c>
      <c r="Y156" s="111">
        <v>0</v>
      </c>
      <c r="Z156" s="118" t="s">
        <v>106</v>
      </c>
      <c r="AA156" s="113" t="s">
        <v>13</v>
      </c>
      <c r="AB156" s="177">
        <f>1/2</f>
        <v>0.5</v>
      </c>
      <c r="AC156" s="115">
        <f>AC157+AC158</f>
        <v>61411.9</v>
      </c>
      <c r="AD156" s="115">
        <f>AD157+AD158</f>
        <v>39121.4</v>
      </c>
      <c r="AE156" s="115"/>
      <c r="AF156" s="121"/>
      <c r="AG156" s="121"/>
      <c r="AH156" s="121"/>
      <c r="AI156" s="121"/>
      <c r="AJ156" s="114">
        <f t="shared" si="19"/>
        <v>39121.4</v>
      </c>
      <c r="AK156" s="111">
        <v>2014</v>
      </c>
    </row>
    <row r="157" spans="2:39" s="8" customFormat="1" ht="15.75" x14ac:dyDescent="0.25">
      <c r="B157" s="111"/>
      <c r="C157" s="111"/>
      <c r="D157" s="111"/>
      <c r="E157" s="111"/>
      <c r="F157" s="111"/>
      <c r="G157" s="111"/>
      <c r="H157" s="111"/>
      <c r="I157" s="111"/>
      <c r="J157" s="111"/>
      <c r="K157" s="111"/>
      <c r="L157" s="111"/>
      <c r="M157" s="111"/>
      <c r="N157" s="111"/>
      <c r="O157" s="111"/>
      <c r="P157" s="111">
        <v>1</v>
      </c>
      <c r="Q157" s="111">
        <v>4</v>
      </c>
      <c r="R157" s="111"/>
      <c r="S157" s="111"/>
      <c r="T157" s="111"/>
      <c r="U157" s="111"/>
      <c r="V157" s="111"/>
      <c r="W157" s="111"/>
      <c r="X157" s="111"/>
      <c r="Y157" s="111"/>
      <c r="Z157" s="118" t="s">
        <v>189</v>
      </c>
      <c r="AA157" s="113" t="s">
        <v>13</v>
      </c>
      <c r="AB157" s="178"/>
      <c r="AC157" s="115">
        <v>21555.599999999999</v>
      </c>
      <c r="AD157" s="115">
        <f>AD164+AD166</f>
        <v>13183.9</v>
      </c>
      <c r="AE157" s="115"/>
      <c r="AF157" s="115"/>
      <c r="AG157" s="115"/>
      <c r="AH157" s="115"/>
      <c r="AI157" s="115"/>
      <c r="AJ157" s="114">
        <f t="shared" si="19"/>
        <v>13183.9</v>
      </c>
      <c r="AK157" s="111">
        <v>2014</v>
      </c>
    </row>
    <row r="158" spans="2:39" s="8" customFormat="1" ht="15.75" x14ac:dyDescent="0.25">
      <c r="B158" s="111"/>
      <c r="C158" s="111"/>
      <c r="D158" s="111"/>
      <c r="E158" s="111"/>
      <c r="F158" s="111"/>
      <c r="G158" s="111"/>
      <c r="H158" s="111"/>
      <c r="I158" s="111"/>
      <c r="J158" s="111"/>
      <c r="K158" s="111"/>
      <c r="L158" s="111"/>
      <c r="M158" s="111"/>
      <c r="N158" s="111"/>
      <c r="O158" s="111"/>
      <c r="P158" s="111">
        <v>1</v>
      </c>
      <c r="Q158" s="111">
        <v>4</v>
      </c>
      <c r="R158" s="111"/>
      <c r="S158" s="111"/>
      <c r="T158" s="111"/>
      <c r="U158" s="111"/>
      <c r="V158" s="111"/>
      <c r="W158" s="111"/>
      <c r="X158" s="111"/>
      <c r="Y158" s="111"/>
      <c r="Z158" s="118" t="s">
        <v>218</v>
      </c>
      <c r="AA158" s="113" t="s">
        <v>13</v>
      </c>
      <c r="AB158" s="178"/>
      <c r="AC158" s="115">
        <v>39856.300000000003</v>
      </c>
      <c r="AD158" s="115">
        <f>AD159</f>
        <v>25937.5</v>
      </c>
      <c r="AE158" s="115"/>
      <c r="AF158" s="115"/>
      <c r="AG158" s="115"/>
      <c r="AH158" s="115"/>
      <c r="AI158" s="115"/>
      <c r="AJ158" s="114">
        <f t="shared" si="19"/>
        <v>25937.5</v>
      </c>
      <c r="AK158" s="111">
        <v>2014</v>
      </c>
    </row>
    <row r="159" spans="2:39" s="8" customFormat="1" ht="99" customHeight="1" x14ac:dyDescent="0.25">
      <c r="B159" s="111"/>
      <c r="C159" s="111"/>
      <c r="D159" s="111"/>
      <c r="E159" s="111"/>
      <c r="F159" s="111"/>
      <c r="G159" s="111"/>
      <c r="H159" s="111"/>
      <c r="I159" s="111"/>
      <c r="J159" s="111"/>
      <c r="K159" s="111"/>
      <c r="L159" s="111"/>
      <c r="M159" s="111"/>
      <c r="N159" s="111"/>
      <c r="O159" s="111"/>
      <c r="P159" s="111">
        <v>1</v>
      </c>
      <c r="Q159" s="111">
        <v>4</v>
      </c>
      <c r="R159" s="111" t="s">
        <v>273</v>
      </c>
      <c r="S159" s="111" t="s">
        <v>271</v>
      </c>
      <c r="T159" s="111" t="s">
        <v>270</v>
      </c>
      <c r="U159" s="111" t="s">
        <v>271</v>
      </c>
      <c r="V159" s="111" t="s">
        <v>271</v>
      </c>
      <c r="W159" s="111" t="s">
        <v>271</v>
      </c>
      <c r="X159" s="111" t="s">
        <v>271</v>
      </c>
      <c r="Y159" s="111" t="s">
        <v>270</v>
      </c>
      <c r="Z159" s="129" t="s">
        <v>409</v>
      </c>
      <c r="AA159" s="113" t="s">
        <v>13</v>
      </c>
      <c r="AB159" s="178"/>
      <c r="AC159" s="115">
        <v>39856.300000000003</v>
      </c>
      <c r="AD159" s="115">
        <v>25937.5</v>
      </c>
      <c r="AE159" s="124"/>
      <c r="AF159" s="115"/>
      <c r="AG159" s="115"/>
      <c r="AH159" s="115"/>
      <c r="AI159" s="115"/>
      <c r="AJ159" s="114">
        <f t="shared" si="19"/>
        <v>25937.5</v>
      </c>
      <c r="AK159" s="111">
        <v>2014</v>
      </c>
    </row>
    <row r="160" spans="2:39" s="8" customFormat="1" ht="78.75" x14ac:dyDescent="0.25">
      <c r="B160" s="111"/>
      <c r="C160" s="111"/>
      <c r="D160" s="111"/>
      <c r="E160" s="111"/>
      <c r="F160" s="111"/>
      <c r="G160" s="111"/>
      <c r="H160" s="111"/>
      <c r="I160" s="111"/>
      <c r="J160" s="111"/>
      <c r="K160" s="111"/>
      <c r="L160" s="111"/>
      <c r="M160" s="111"/>
      <c r="N160" s="111"/>
      <c r="O160" s="111"/>
      <c r="P160" s="111">
        <v>1</v>
      </c>
      <c r="Q160" s="111">
        <v>4</v>
      </c>
      <c r="R160" s="111" t="s">
        <v>273</v>
      </c>
      <c r="S160" s="111" t="s">
        <v>271</v>
      </c>
      <c r="T160" s="111" t="s">
        <v>270</v>
      </c>
      <c r="U160" s="111" t="s">
        <v>271</v>
      </c>
      <c r="V160" s="111" t="s">
        <v>271</v>
      </c>
      <c r="W160" s="111" t="s">
        <v>271</v>
      </c>
      <c r="X160" s="111" t="s">
        <v>271</v>
      </c>
      <c r="Y160" s="111" t="s">
        <v>274</v>
      </c>
      <c r="Z160" s="118" t="s">
        <v>281</v>
      </c>
      <c r="AA160" s="113" t="s">
        <v>13</v>
      </c>
      <c r="AB160" s="178"/>
      <c r="AC160" s="115"/>
      <c r="AD160" s="115">
        <v>50857.8</v>
      </c>
      <c r="AE160" s="115"/>
      <c r="AF160" s="115"/>
      <c r="AG160" s="115"/>
      <c r="AH160" s="115"/>
      <c r="AI160" s="115"/>
      <c r="AJ160" s="114">
        <f t="shared" si="19"/>
        <v>50857.8</v>
      </c>
      <c r="AK160" s="111">
        <v>2014</v>
      </c>
    </row>
    <row r="161" spans="2:39" s="8" customFormat="1" ht="63" x14ac:dyDescent="0.25">
      <c r="B161" s="111"/>
      <c r="C161" s="111"/>
      <c r="D161" s="111"/>
      <c r="E161" s="111"/>
      <c r="F161" s="111"/>
      <c r="G161" s="111"/>
      <c r="H161" s="111"/>
      <c r="I161" s="111"/>
      <c r="J161" s="111"/>
      <c r="K161" s="111"/>
      <c r="L161" s="111"/>
      <c r="M161" s="111"/>
      <c r="N161" s="111"/>
      <c r="O161" s="111"/>
      <c r="P161" s="111">
        <v>1</v>
      </c>
      <c r="Q161" s="111">
        <v>4</v>
      </c>
      <c r="R161" s="111" t="s">
        <v>273</v>
      </c>
      <c r="S161" s="111" t="s">
        <v>271</v>
      </c>
      <c r="T161" s="111" t="s">
        <v>270</v>
      </c>
      <c r="U161" s="111" t="s">
        <v>271</v>
      </c>
      <c r="V161" s="111" t="s">
        <v>271</v>
      </c>
      <c r="W161" s="111" t="s">
        <v>271</v>
      </c>
      <c r="X161" s="111" t="s">
        <v>271</v>
      </c>
      <c r="Y161" s="111" t="s">
        <v>275</v>
      </c>
      <c r="Z161" s="118" t="s">
        <v>0</v>
      </c>
      <c r="AA161" s="113" t="s">
        <v>18</v>
      </c>
      <c r="AB161" s="178"/>
      <c r="AC161" s="115"/>
      <c r="AD161" s="115">
        <v>100</v>
      </c>
      <c r="AE161" s="115"/>
      <c r="AF161" s="115"/>
      <c r="AG161" s="115"/>
      <c r="AH161" s="115"/>
      <c r="AI161" s="115"/>
      <c r="AJ161" s="114">
        <f t="shared" si="19"/>
        <v>100</v>
      </c>
      <c r="AK161" s="111">
        <v>2014</v>
      </c>
    </row>
    <row r="162" spans="2:39" s="8" customFormat="1" ht="94.5" x14ac:dyDescent="0.25">
      <c r="B162" s="111"/>
      <c r="C162" s="111"/>
      <c r="D162" s="111"/>
      <c r="E162" s="111"/>
      <c r="F162" s="111"/>
      <c r="G162" s="111"/>
      <c r="H162" s="111"/>
      <c r="I162" s="111"/>
      <c r="J162" s="111"/>
      <c r="K162" s="111"/>
      <c r="L162" s="111"/>
      <c r="M162" s="111"/>
      <c r="N162" s="111"/>
      <c r="O162" s="111"/>
      <c r="P162" s="111">
        <v>1</v>
      </c>
      <c r="Q162" s="111">
        <v>4</v>
      </c>
      <c r="R162" s="111" t="s">
        <v>273</v>
      </c>
      <c r="S162" s="111" t="s">
        <v>271</v>
      </c>
      <c r="T162" s="111" t="s">
        <v>270</v>
      </c>
      <c r="U162" s="111" t="s">
        <v>271</v>
      </c>
      <c r="V162" s="111" t="s">
        <v>271</v>
      </c>
      <c r="W162" s="111" t="s">
        <v>271</v>
      </c>
      <c r="X162" s="111" t="s">
        <v>271</v>
      </c>
      <c r="Y162" s="111" t="s">
        <v>273</v>
      </c>
      <c r="Z162" s="118" t="s">
        <v>280</v>
      </c>
      <c r="AA162" s="113" t="s">
        <v>18</v>
      </c>
      <c r="AB162" s="178"/>
      <c r="AC162" s="115">
        <v>60</v>
      </c>
      <c r="AD162" s="115">
        <v>100</v>
      </c>
      <c r="AE162" s="115"/>
      <c r="AF162" s="115"/>
      <c r="AG162" s="115"/>
      <c r="AH162" s="115"/>
      <c r="AI162" s="115"/>
      <c r="AJ162" s="114">
        <f t="shared" si="19"/>
        <v>100</v>
      </c>
      <c r="AK162" s="111">
        <v>2014</v>
      </c>
    </row>
    <row r="163" spans="2:39" s="8" customFormat="1" ht="31.5" x14ac:dyDescent="0.25">
      <c r="B163" s="111"/>
      <c r="C163" s="111"/>
      <c r="D163" s="111"/>
      <c r="E163" s="111"/>
      <c r="F163" s="111"/>
      <c r="G163" s="111"/>
      <c r="H163" s="111"/>
      <c r="I163" s="111"/>
      <c r="J163" s="111"/>
      <c r="K163" s="111"/>
      <c r="L163" s="111"/>
      <c r="M163" s="111"/>
      <c r="N163" s="111"/>
      <c r="O163" s="111"/>
      <c r="P163" s="111">
        <v>1</v>
      </c>
      <c r="Q163" s="111">
        <v>4</v>
      </c>
      <c r="R163" s="111" t="s">
        <v>273</v>
      </c>
      <c r="S163" s="111" t="s">
        <v>271</v>
      </c>
      <c r="T163" s="111" t="s">
        <v>270</v>
      </c>
      <c r="U163" s="111" t="s">
        <v>271</v>
      </c>
      <c r="V163" s="111" t="s">
        <v>271</v>
      </c>
      <c r="W163" s="111" t="s">
        <v>271</v>
      </c>
      <c r="X163" s="111" t="s">
        <v>271</v>
      </c>
      <c r="Y163" s="111">
        <v>5</v>
      </c>
      <c r="Z163" s="118" t="s">
        <v>307</v>
      </c>
      <c r="AA163" s="113" t="s">
        <v>18</v>
      </c>
      <c r="AB163" s="178"/>
      <c r="AC163" s="115"/>
      <c r="AD163" s="115">
        <v>100</v>
      </c>
      <c r="AE163" s="115"/>
      <c r="AF163" s="115"/>
      <c r="AG163" s="115"/>
      <c r="AH163" s="115"/>
      <c r="AI163" s="115"/>
      <c r="AJ163" s="114">
        <f t="shared" si="19"/>
        <v>100</v>
      </c>
      <c r="AK163" s="111">
        <v>2014</v>
      </c>
    </row>
    <row r="164" spans="2:39" s="8" customFormat="1" ht="63" x14ac:dyDescent="0.25">
      <c r="B164" s="111">
        <v>1</v>
      </c>
      <c r="C164" s="111">
        <v>0</v>
      </c>
      <c r="D164" s="111">
        <v>5</v>
      </c>
      <c r="E164" s="111">
        <v>0</v>
      </c>
      <c r="F164" s="111">
        <v>4</v>
      </c>
      <c r="G164" s="111">
        <v>0</v>
      </c>
      <c r="H164" s="111">
        <v>8</v>
      </c>
      <c r="I164" s="111">
        <v>1</v>
      </c>
      <c r="J164" s="111">
        <v>4</v>
      </c>
      <c r="K164" s="111">
        <v>4</v>
      </c>
      <c r="L164" s="111">
        <v>1</v>
      </c>
      <c r="M164" s="111">
        <v>0</v>
      </c>
      <c r="N164" s="111">
        <v>0</v>
      </c>
      <c r="O164" s="111">
        <v>1</v>
      </c>
      <c r="P164" s="111">
        <v>1</v>
      </c>
      <c r="Q164" s="111">
        <v>4</v>
      </c>
      <c r="R164" s="111" t="s">
        <v>273</v>
      </c>
      <c r="S164" s="111" t="s">
        <v>271</v>
      </c>
      <c r="T164" s="111" t="s">
        <v>270</v>
      </c>
      <c r="U164" s="111" t="s">
        <v>271</v>
      </c>
      <c r="V164" s="111" t="s">
        <v>271</v>
      </c>
      <c r="W164" s="111" t="s">
        <v>270</v>
      </c>
      <c r="X164" s="111" t="s">
        <v>271</v>
      </c>
      <c r="Y164" s="111" t="s">
        <v>271</v>
      </c>
      <c r="Z164" s="118" t="s">
        <v>383</v>
      </c>
      <c r="AA164" s="113" t="s">
        <v>13</v>
      </c>
      <c r="AB164" s="178"/>
      <c r="AC164" s="115"/>
      <c r="AD164" s="115">
        <v>9593.4</v>
      </c>
      <c r="AE164" s="115"/>
      <c r="AF164" s="115"/>
      <c r="AG164" s="115"/>
      <c r="AH164" s="115"/>
      <c r="AI164" s="115"/>
      <c r="AJ164" s="114">
        <f t="shared" si="19"/>
        <v>9593.4</v>
      </c>
      <c r="AK164" s="111">
        <v>2014</v>
      </c>
    </row>
    <row r="165" spans="2:39" s="8" customFormat="1" ht="63" x14ac:dyDescent="0.25">
      <c r="B165" s="111"/>
      <c r="C165" s="111"/>
      <c r="D165" s="111"/>
      <c r="E165" s="111"/>
      <c r="F165" s="111"/>
      <c r="G165" s="111"/>
      <c r="H165" s="111"/>
      <c r="I165" s="111"/>
      <c r="J165" s="111"/>
      <c r="K165" s="111"/>
      <c r="L165" s="111"/>
      <c r="M165" s="111"/>
      <c r="N165" s="111"/>
      <c r="O165" s="111"/>
      <c r="P165" s="111">
        <v>1</v>
      </c>
      <c r="Q165" s="111">
        <v>4</v>
      </c>
      <c r="R165" s="111" t="s">
        <v>273</v>
      </c>
      <c r="S165" s="111" t="s">
        <v>271</v>
      </c>
      <c r="T165" s="111" t="s">
        <v>270</v>
      </c>
      <c r="U165" s="111" t="s">
        <v>271</v>
      </c>
      <c r="V165" s="111" t="s">
        <v>271</v>
      </c>
      <c r="W165" s="111" t="s">
        <v>270</v>
      </c>
      <c r="X165" s="111" t="s">
        <v>271</v>
      </c>
      <c r="Y165" s="111" t="s">
        <v>270</v>
      </c>
      <c r="Z165" s="118" t="s">
        <v>328</v>
      </c>
      <c r="AA165" s="113" t="s">
        <v>267</v>
      </c>
      <c r="AB165" s="178"/>
      <c r="AC165" s="121"/>
      <c r="AD165" s="121">
        <v>1</v>
      </c>
      <c r="AE165" s="121">
        <v>1</v>
      </c>
      <c r="AF165" s="121">
        <v>1</v>
      </c>
      <c r="AG165" s="121">
        <v>1</v>
      </c>
      <c r="AH165" s="121">
        <v>1</v>
      </c>
      <c r="AI165" s="121">
        <v>1</v>
      </c>
      <c r="AJ165" s="122">
        <v>1</v>
      </c>
      <c r="AK165" s="111">
        <v>2014</v>
      </c>
    </row>
    <row r="166" spans="2:39" s="8" customFormat="1" ht="47.25" x14ac:dyDescent="0.25">
      <c r="B166" s="111">
        <v>1</v>
      </c>
      <c r="C166" s="111">
        <v>0</v>
      </c>
      <c r="D166" s="111">
        <v>5</v>
      </c>
      <c r="E166" s="111">
        <v>0</v>
      </c>
      <c r="F166" s="111">
        <v>4</v>
      </c>
      <c r="G166" s="111">
        <v>0</v>
      </c>
      <c r="H166" s="111">
        <v>8</v>
      </c>
      <c r="I166" s="111">
        <v>1</v>
      </c>
      <c r="J166" s="111">
        <v>4</v>
      </c>
      <c r="K166" s="111">
        <v>4</v>
      </c>
      <c r="L166" s="111">
        <v>1</v>
      </c>
      <c r="M166" s="111">
        <v>0</v>
      </c>
      <c r="N166" s="111">
        <v>0</v>
      </c>
      <c r="O166" s="111">
        <v>2</v>
      </c>
      <c r="P166" s="111">
        <v>1</v>
      </c>
      <c r="Q166" s="111">
        <v>4</v>
      </c>
      <c r="R166" s="111" t="s">
        <v>273</v>
      </c>
      <c r="S166" s="111" t="s">
        <v>271</v>
      </c>
      <c r="T166" s="111" t="s">
        <v>270</v>
      </c>
      <c r="U166" s="111" t="s">
        <v>271</v>
      </c>
      <c r="V166" s="111" t="s">
        <v>271</v>
      </c>
      <c r="W166" s="111" t="s">
        <v>274</v>
      </c>
      <c r="X166" s="111" t="s">
        <v>271</v>
      </c>
      <c r="Y166" s="111" t="s">
        <v>271</v>
      </c>
      <c r="Z166" s="118" t="s">
        <v>261</v>
      </c>
      <c r="AA166" s="113" t="s">
        <v>13</v>
      </c>
      <c r="AB166" s="178"/>
      <c r="AC166" s="115"/>
      <c r="AD166" s="115">
        <v>3590.5</v>
      </c>
      <c r="AE166" s="121"/>
      <c r="AF166" s="121"/>
      <c r="AG166" s="121"/>
      <c r="AH166" s="121"/>
      <c r="AI166" s="121"/>
      <c r="AJ166" s="114">
        <f>AD166+AE166+AF166+AG166+AH166+AI166</f>
        <v>3590.5</v>
      </c>
      <c r="AK166" s="111">
        <v>2014</v>
      </c>
    </row>
    <row r="167" spans="2:39" s="8" customFormat="1" ht="63" x14ac:dyDescent="0.25">
      <c r="B167" s="111"/>
      <c r="C167" s="111"/>
      <c r="D167" s="111"/>
      <c r="E167" s="111"/>
      <c r="F167" s="111"/>
      <c r="G167" s="111"/>
      <c r="H167" s="111"/>
      <c r="I167" s="111"/>
      <c r="J167" s="111"/>
      <c r="K167" s="111"/>
      <c r="L167" s="111"/>
      <c r="M167" s="111"/>
      <c r="N167" s="111"/>
      <c r="O167" s="111"/>
      <c r="P167" s="111">
        <v>1</v>
      </c>
      <c r="Q167" s="111">
        <v>4</v>
      </c>
      <c r="R167" s="111" t="s">
        <v>273</v>
      </c>
      <c r="S167" s="111" t="s">
        <v>271</v>
      </c>
      <c r="T167" s="111" t="s">
        <v>270</v>
      </c>
      <c r="U167" s="111" t="s">
        <v>271</v>
      </c>
      <c r="V167" s="111" t="s">
        <v>271</v>
      </c>
      <c r="W167" s="111" t="s">
        <v>274</v>
      </c>
      <c r="X167" s="111" t="s">
        <v>271</v>
      </c>
      <c r="Y167" s="111" t="s">
        <v>270</v>
      </c>
      <c r="Z167" s="118" t="s">
        <v>328</v>
      </c>
      <c r="AA167" s="113" t="s">
        <v>267</v>
      </c>
      <c r="AB167" s="178"/>
      <c r="AC167" s="115"/>
      <c r="AD167" s="121">
        <v>1</v>
      </c>
      <c r="AE167" s="121">
        <v>1</v>
      </c>
      <c r="AF167" s="121">
        <v>1</v>
      </c>
      <c r="AG167" s="121">
        <v>1</v>
      </c>
      <c r="AH167" s="121">
        <v>1</v>
      </c>
      <c r="AI167" s="121">
        <v>1</v>
      </c>
      <c r="AJ167" s="121">
        <v>1</v>
      </c>
      <c r="AK167" s="111">
        <v>2014</v>
      </c>
    </row>
    <row r="168" spans="2:39" s="8" customFormat="1" ht="110.25" x14ac:dyDescent="0.25">
      <c r="B168" s="111">
        <v>1</v>
      </c>
      <c r="C168" s="111">
        <v>0</v>
      </c>
      <c r="D168" s="111">
        <v>5</v>
      </c>
      <c r="E168" s="111">
        <v>0</v>
      </c>
      <c r="F168" s="111">
        <v>4</v>
      </c>
      <c r="G168" s="111">
        <v>0</v>
      </c>
      <c r="H168" s="111">
        <v>8</v>
      </c>
      <c r="I168" s="111">
        <v>1</v>
      </c>
      <c r="J168" s="111">
        <v>4</v>
      </c>
      <c r="K168" s="111">
        <v>4</v>
      </c>
      <c r="L168" s="111">
        <v>5</v>
      </c>
      <c r="M168" s="111">
        <v>0</v>
      </c>
      <c r="N168" s="111">
        <v>6</v>
      </c>
      <c r="O168" s="111">
        <v>2</v>
      </c>
      <c r="P168" s="111">
        <v>1</v>
      </c>
      <c r="Q168" s="111">
        <v>4</v>
      </c>
      <c r="R168" s="111" t="s">
        <v>273</v>
      </c>
      <c r="S168" s="111" t="s">
        <v>271</v>
      </c>
      <c r="T168" s="111" t="s">
        <v>270</v>
      </c>
      <c r="U168" s="111" t="s">
        <v>271</v>
      </c>
      <c r="V168" s="111" t="s">
        <v>271</v>
      </c>
      <c r="W168" s="111" t="s">
        <v>275</v>
      </c>
      <c r="X168" s="111" t="s">
        <v>271</v>
      </c>
      <c r="Y168" s="111" t="s">
        <v>271</v>
      </c>
      <c r="Z168" s="118" t="s">
        <v>282</v>
      </c>
      <c r="AA168" s="113" t="s">
        <v>13</v>
      </c>
      <c r="AB168" s="178"/>
      <c r="AC168" s="121"/>
      <c r="AD168" s="115">
        <f>1017.2+24920.3</f>
        <v>25937.5</v>
      </c>
      <c r="AE168" s="115"/>
      <c r="AF168" s="115"/>
      <c r="AG168" s="115"/>
      <c r="AH168" s="115"/>
      <c r="AI168" s="115"/>
      <c r="AJ168" s="114">
        <f>AD168+AE168+AF168+AG168+AH168+AI168</f>
        <v>25937.5</v>
      </c>
      <c r="AK168" s="111">
        <v>2014</v>
      </c>
    </row>
    <row r="169" spans="2:39" s="8" customFormat="1" ht="78.75" x14ac:dyDescent="0.25">
      <c r="B169" s="111"/>
      <c r="C169" s="111"/>
      <c r="D169" s="111"/>
      <c r="E169" s="111"/>
      <c r="F169" s="111"/>
      <c r="G169" s="111"/>
      <c r="H169" s="111"/>
      <c r="I169" s="111"/>
      <c r="J169" s="111"/>
      <c r="K169" s="111"/>
      <c r="L169" s="111"/>
      <c r="M169" s="111"/>
      <c r="N169" s="111"/>
      <c r="O169" s="111"/>
      <c r="P169" s="111">
        <v>1</v>
      </c>
      <c r="Q169" s="111">
        <v>4</v>
      </c>
      <c r="R169" s="111" t="s">
        <v>273</v>
      </c>
      <c r="S169" s="111" t="s">
        <v>271</v>
      </c>
      <c r="T169" s="111" t="s">
        <v>270</v>
      </c>
      <c r="U169" s="111" t="s">
        <v>271</v>
      </c>
      <c r="V169" s="111" t="s">
        <v>271</v>
      </c>
      <c r="W169" s="111" t="s">
        <v>275</v>
      </c>
      <c r="X169" s="111" t="s">
        <v>271</v>
      </c>
      <c r="Y169" s="111" t="s">
        <v>270</v>
      </c>
      <c r="Z169" s="118" t="s">
        <v>118</v>
      </c>
      <c r="AA169" s="113" t="s">
        <v>18</v>
      </c>
      <c r="AB169" s="178"/>
      <c r="AC169" s="115"/>
      <c r="AD169" s="115">
        <v>24.8</v>
      </c>
      <c r="AE169" s="115">
        <v>29.1</v>
      </c>
      <c r="AF169" s="115">
        <v>32.4</v>
      </c>
      <c r="AG169" s="115">
        <v>35.4</v>
      </c>
      <c r="AH169" s="115">
        <v>37.200000000000003</v>
      </c>
      <c r="AI169" s="115">
        <v>40.1</v>
      </c>
      <c r="AJ169" s="114">
        <v>40.1</v>
      </c>
      <c r="AK169" s="111">
        <v>2019</v>
      </c>
    </row>
    <row r="170" spans="2:39" s="8" customFormat="1" ht="63" x14ac:dyDescent="0.25">
      <c r="B170" s="111"/>
      <c r="C170" s="111"/>
      <c r="D170" s="111"/>
      <c r="E170" s="111"/>
      <c r="F170" s="111"/>
      <c r="G170" s="111"/>
      <c r="H170" s="111"/>
      <c r="I170" s="111"/>
      <c r="J170" s="111"/>
      <c r="K170" s="111"/>
      <c r="L170" s="111"/>
      <c r="M170" s="111"/>
      <c r="N170" s="111"/>
      <c r="O170" s="111"/>
      <c r="P170" s="111">
        <v>1</v>
      </c>
      <c r="Q170" s="111">
        <v>4</v>
      </c>
      <c r="R170" s="111" t="s">
        <v>273</v>
      </c>
      <c r="S170" s="111" t="s">
        <v>271</v>
      </c>
      <c r="T170" s="111" t="s">
        <v>270</v>
      </c>
      <c r="U170" s="111" t="s">
        <v>271</v>
      </c>
      <c r="V170" s="111" t="s">
        <v>271</v>
      </c>
      <c r="W170" s="111" t="s">
        <v>275</v>
      </c>
      <c r="X170" s="111" t="s">
        <v>271</v>
      </c>
      <c r="Y170" s="111" t="s">
        <v>274</v>
      </c>
      <c r="Z170" s="118" t="s">
        <v>329</v>
      </c>
      <c r="AA170" s="113" t="s">
        <v>267</v>
      </c>
      <c r="AB170" s="178"/>
      <c r="AC170" s="121"/>
      <c r="AD170" s="121">
        <v>1</v>
      </c>
      <c r="AE170" s="121">
        <v>1</v>
      </c>
      <c r="AF170" s="121">
        <v>1</v>
      </c>
      <c r="AG170" s="121">
        <v>1</v>
      </c>
      <c r="AH170" s="121">
        <v>1</v>
      </c>
      <c r="AI170" s="121">
        <v>1</v>
      </c>
      <c r="AJ170" s="122">
        <v>1</v>
      </c>
      <c r="AK170" s="111">
        <v>2014</v>
      </c>
      <c r="AM170" s="8" t="s">
        <v>306</v>
      </c>
    </row>
    <row r="171" spans="2:39" s="8" customFormat="1" ht="94.5" x14ac:dyDescent="0.25">
      <c r="B171" s="111"/>
      <c r="C171" s="111"/>
      <c r="D171" s="111"/>
      <c r="E171" s="111"/>
      <c r="F171" s="111"/>
      <c r="G171" s="111"/>
      <c r="H171" s="111"/>
      <c r="I171" s="111"/>
      <c r="J171" s="111"/>
      <c r="K171" s="111"/>
      <c r="L171" s="111"/>
      <c r="M171" s="111"/>
      <c r="N171" s="111"/>
      <c r="O171" s="111"/>
      <c r="P171" s="111">
        <v>1</v>
      </c>
      <c r="Q171" s="111">
        <v>4</v>
      </c>
      <c r="R171" s="111" t="s">
        <v>273</v>
      </c>
      <c r="S171" s="111" t="s">
        <v>271</v>
      </c>
      <c r="T171" s="111" t="s">
        <v>270</v>
      </c>
      <c r="U171" s="111" t="s">
        <v>271</v>
      </c>
      <c r="V171" s="111" t="s">
        <v>271</v>
      </c>
      <c r="W171" s="111" t="s">
        <v>273</v>
      </c>
      <c r="X171" s="111" t="s">
        <v>271</v>
      </c>
      <c r="Y171" s="111" t="s">
        <v>271</v>
      </c>
      <c r="Z171" s="118" t="s">
        <v>283</v>
      </c>
      <c r="AA171" s="113" t="s">
        <v>268</v>
      </c>
      <c r="AB171" s="178"/>
      <c r="AC171" s="115"/>
      <c r="AD171" s="115">
        <v>1</v>
      </c>
      <c r="AE171" s="115">
        <v>0</v>
      </c>
      <c r="AF171" s="115">
        <v>0</v>
      </c>
      <c r="AG171" s="115">
        <v>0</v>
      </c>
      <c r="AH171" s="115">
        <v>0</v>
      </c>
      <c r="AI171" s="115">
        <v>0</v>
      </c>
      <c r="AJ171" s="114">
        <v>1</v>
      </c>
      <c r="AK171" s="111">
        <v>2014</v>
      </c>
    </row>
    <row r="172" spans="2:39" s="8" customFormat="1" ht="84.75" customHeight="1" x14ac:dyDescent="0.25">
      <c r="B172" s="111"/>
      <c r="C172" s="111"/>
      <c r="D172" s="111"/>
      <c r="E172" s="111"/>
      <c r="F172" s="111"/>
      <c r="G172" s="111"/>
      <c r="H172" s="111"/>
      <c r="I172" s="111"/>
      <c r="J172" s="111"/>
      <c r="K172" s="111"/>
      <c r="L172" s="111"/>
      <c r="M172" s="111"/>
      <c r="N172" s="111"/>
      <c r="O172" s="111"/>
      <c r="P172" s="111">
        <v>1</v>
      </c>
      <c r="Q172" s="111">
        <v>4</v>
      </c>
      <c r="R172" s="111" t="s">
        <v>273</v>
      </c>
      <c r="S172" s="111" t="s">
        <v>271</v>
      </c>
      <c r="T172" s="111" t="s">
        <v>270</v>
      </c>
      <c r="U172" s="111" t="s">
        <v>271</v>
      </c>
      <c r="V172" s="111" t="s">
        <v>271</v>
      </c>
      <c r="W172" s="111" t="s">
        <v>273</v>
      </c>
      <c r="X172" s="111" t="s">
        <v>271</v>
      </c>
      <c r="Y172" s="111" t="s">
        <v>270</v>
      </c>
      <c r="Z172" s="118" t="s">
        <v>437</v>
      </c>
      <c r="AA172" s="113" t="s">
        <v>13</v>
      </c>
      <c r="AB172" s="178"/>
      <c r="AC172" s="115"/>
      <c r="AD172" s="115">
        <v>9940.6</v>
      </c>
      <c r="AE172" s="115"/>
      <c r="AF172" s="115"/>
      <c r="AG172" s="115"/>
      <c r="AH172" s="115"/>
      <c r="AI172" s="115"/>
      <c r="AJ172" s="114">
        <f>AD172+AE172+AF172+AG172+AH172+AI172</f>
        <v>9940.6</v>
      </c>
      <c r="AK172" s="111">
        <v>2014</v>
      </c>
    </row>
    <row r="173" spans="2:39" s="8" customFormat="1" ht="94.5" x14ac:dyDescent="0.25">
      <c r="B173" s="111"/>
      <c r="C173" s="111"/>
      <c r="D173" s="111"/>
      <c r="E173" s="111"/>
      <c r="F173" s="111"/>
      <c r="G173" s="111"/>
      <c r="H173" s="111"/>
      <c r="I173" s="111"/>
      <c r="J173" s="111"/>
      <c r="K173" s="111"/>
      <c r="L173" s="111"/>
      <c r="M173" s="111"/>
      <c r="N173" s="111"/>
      <c r="O173" s="111"/>
      <c r="P173" s="111">
        <v>1</v>
      </c>
      <c r="Q173" s="111">
        <v>4</v>
      </c>
      <c r="R173" s="111" t="s">
        <v>273</v>
      </c>
      <c r="S173" s="111" t="s">
        <v>271</v>
      </c>
      <c r="T173" s="111" t="s">
        <v>270</v>
      </c>
      <c r="U173" s="111" t="s">
        <v>271</v>
      </c>
      <c r="V173" s="111" t="s">
        <v>271</v>
      </c>
      <c r="W173" s="111" t="s">
        <v>272</v>
      </c>
      <c r="X173" s="111" t="s">
        <v>271</v>
      </c>
      <c r="Y173" s="111" t="s">
        <v>271</v>
      </c>
      <c r="Z173" s="118" t="s">
        <v>284</v>
      </c>
      <c r="AA173" s="113" t="s">
        <v>268</v>
      </c>
      <c r="AB173" s="178"/>
      <c r="AC173" s="121"/>
      <c r="AD173" s="115">
        <v>1</v>
      </c>
      <c r="AE173" s="115">
        <v>0</v>
      </c>
      <c r="AF173" s="115">
        <v>0</v>
      </c>
      <c r="AG173" s="115">
        <v>0</v>
      </c>
      <c r="AH173" s="115">
        <v>0</v>
      </c>
      <c r="AI173" s="115">
        <v>0</v>
      </c>
      <c r="AJ173" s="114">
        <v>1</v>
      </c>
      <c r="AK173" s="111">
        <v>2014</v>
      </c>
    </row>
    <row r="174" spans="2:39" s="8" customFormat="1" ht="83.25" customHeight="1" x14ac:dyDescent="0.25">
      <c r="B174" s="111"/>
      <c r="C174" s="111"/>
      <c r="D174" s="111"/>
      <c r="E174" s="111"/>
      <c r="F174" s="111"/>
      <c r="G174" s="111"/>
      <c r="H174" s="111"/>
      <c r="I174" s="111"/>
      <c r="J174" s="111"/>
      <c r="K174" s="111"/>
      <c r="L174" s="111"/>
      <c r="M174" s="111"/>
      <c r="N174" s="111"/>
      <c r="O174" s="111"/>
      <c r="P174" s="111">
        <v>1</v>
      </c>
      <c r="Q174" s="111">
        <v>4</v>
      </c>
      <c r="R174" s="111" t="s">
        <v>273</v>
      </c>
      <c r="S174" s="111" t="s">
        <v>271</v>
      </c>
      <c r="T174" s="111" t="s">
        <v>270</v>
      </c>
      <c r="U174" s="111" t="s">
        <v>271</v>
      </c>
      <c r="V174" s="111" t="s">
        <v>271</v>
      </c>
      <c r="W174" s="111" t="s">
        <v>272</v>
      </c>
      <c r="X174" s="111" t="s">
        <v>271</v>
      </c>
      <c r="Y174" s="111" t="s">
        <v>270</v>
      </c>
      <c r="Z174" s="118" t="s">
        <v>398</v>
      </c>
      <c r="AA174" s="113" t="s">
        <v>13</v>
      </c>
      <c r="AB174" s="178"/>
      <c r="AC174" s="115"/>
      <c r="AD174" s="115">
        <v>3418.9</v>
      </c>
      <c r="AE174" s="121"/>
      <c r="AF174" s="115"/>
      <c r="AG174" s="115"/>
      <c r="AH174" s="115"/>
      <c r="AI174" s="115"/>
      <c r="AJ174" s="114">
        <f>AD174+AE174+AF174+AG174+AH174+AI174</f>
        <v>3418.9</v>
      </c>
      <c r="AK174" s="111">
        <v>2014</v>
      </c>
    </row>
    <row r="175" spans="2:39" s="8" customFormat="1" ht="78.75" x14ac:dyDescent="0.25">
      <c r="B175" s="111"/>
      <c r="C175" s="111"/>
      <c r="D175" s="111"/>
      <c r="E175" s="111"/>
      <c r="F175" s="111"/>
      <c r="G175" s="111"/>
      <c r="H175" s="111"/>
      <c r="I175" s="111"/>
      <c r="J175" s="111"/>
      <c r="K175" s="111"/>
      <c r="L175" s="111"/>
      <c r="M175" s="111"/>
      <c r="N175" s="111"/>
      <c r="O175" s="111"/>
      <c r="P175" s="111">
        <v>1</v>
      </c>
      <c r="Q175" s="111">
        <v>4</v>
      </c>
      <c r="R175" s="111" t="s">
        <v>273</v>
      </c>
      <c r="S175" s="111" t="s">
        <v>271</v>
      </c>
      <c r="T175" s="111" t="s">
        <v>270</v>
      </c>
      <c r="U175" s="111" t="s">
        <v>271</v>
      </c>
      <c r="V175" s="111" t="s">
        <v>271</v>
      </c>
      <c r="W175" s="111" t="s">
        <v>277</v>
      </c>
      <c r="X175" s="111" t="s">
        <v>271</v>
      </c>
      <c r="Y175" s="111" t="s">
        <v>271</v>
      </c>
      <c r="Z175" s="118" t="s">
        <v>285</v>
      </c>
      <c r="AA175" s="113" t="s">
        <v>268</v>
      </c>
      <c r="AB175" s="178"/>
      <c r="AC175" s="121"/>
      <c r="AD175" s="115">
        <v>1</v>
      </c>
      <c r="AE175" s="121">
        <v>0</v>
      </c>
      <c r="AF175" s="121">
        <v>0</v>
      </c>
      <c r="AG175" s="121">
        <v>0</v>
      </c>
      <c r="AH175" s="121">
        <v>0</v>
      </c>
      <c r="AI175" s="121">
        <v>0</v>
      </c>
      <c r="AJ175" s="114">
        <v>1</v>
      </c>
      <c r="AK175" s="111">
        <v>2014</v>
      </c>
    </row>
    <row r="176" spans="2:39" s="8" customFormat="1" ht="78.75" x14ac:dyDescent="0.25">
      <c r="B176" s="111"/>
      <c r="C176" s="111"/>
      <c r="D176" s="111"/>
      <c r="E176" s="111"/>
      <c r="F176" s="111"/>
      <c r="G176" s="111"/>
      <c r="H176" s="111"/>
      <c r="I176" s="111"/>
      <c r="J176" s="111"/>
      <c r="K176" s="111"/>
      <c r="L176" s="111"/>
      <c r="M176" s="111"/>
      <c r="N176" s="111"/>
      <c r="O176" s="111"/>
      <c r="P176" s="111">
        <v>1</v>
      </c>
      <c r="Q176" s="111">
        <v>4</v>
      </c>
      <c r="R176" s="111" t="s">
        <v>273</v>
      </c>
      <c r="S176" s="111" t="s">
        <v>271</v>
      </c>
      <c r="T176" s="111" t="s">
        <v>270</v>
      </c>
      <c r="U176" s="111" t="s">
        <v>271</v>
      </c>
      <c r="V176" s="111" t="s">
        <v>271</v>
      </c>
      <c r="W176" s="111" t="s">
        <v>277</v>
      </c>
      <c r="X176" s="111" t="s">
        <v>271</v>
      </c>
      <c r="Y176" s="111" t="s">
        <v>270</v>
      </c>
      <c r="Z176" s="118" t="s">
        <v>286</v>
      </c>
      <c r="AA176" s="113" t="s">
        <v>13</v>
      </c>
      <c r="AB176" s="178"/>
      <c r="AC176" s="115"/>
      <c r="AD176" s="115">
        <v>5586.9</v>
      </c>
      <c r="AE176" s="121"/>
      <c r="AF176" s="121"/>
      <c r="AG176" s="121"/>
      <c r="AH176" s="121"/>
      <c r="AI176" s="121"/>
      <c r="AJ176" s="114">
        <f>AD176+AE176+AF176+AG176+AH176+AI176</f>
        <v>5586.9</v>
      </c>
      <c r="AK176" s="111">
        <v>2014</v>
      </c>
    </row>
    <row r="177" spans="2:37" s="8" customFormat="1" ht="63" x14ac:dyDescent="0.25">
      <c r="B177" s="111"/>
      <c r="C177" s="111"/>
      <c r="D177" s="111"/>
      <c r="E177" s="111"/>
      <c r="F177" s="111"/>
      <c r="G177" s="111"/>
      <c r="H177" s="111"/>
      <c r="I177" s="111"/>
      <c r="J177" s="111"/>
      <c r="K177" s="111"/>
      <c r="L177" s="111"/>
      <c r="M177" s="111"/>
      <c r="N177" s="111"/>
      <c r="O177" s="111"/>
      <c r="P177" s="111">
        <v>1</v>
      </c>
      <c r="Q177" s="111">
        <v>4</v>
      </c>
      <c r="R177" s="111" t="s">
        <v>273</v>
      </c>
      <c r="S177" s="111" t="s">
        <v>271</v>
      </c>
      <c r="T177" s="111" t="s">
        <v>270</v>
      </c>
      <c r="U177" s="111" t="s">
        <v>271</v>
      </c>
      <c r="V177" s="111" t="s">
        <v>271</v>
      </c>
      <c r="W177" s="111" t="s">
        <v>277</v>
      </c>
      <c r="X177" s="111" t="s">
        <v>271</v>
      </c>
      <c r="Y177" s="111" t="s">
        <v>274</v>
      </c>
      <c r="Z177" s="118" t="s">
        <v>6</v>
      </c>
      <c r="AA177" s="113" t="s">
        <v>18</v>
      </c>
      <c r="AB177" s="178"/>
      <c r="AC177" s="115">
        <v>18</v>
      </c>
      <c r="AD177" s="115">
        <v>24</v>
      </c>
      <c r="AE177" s="115">
        <v>27</v>
      </c>
      <c r="AF177" s="115">
        <v>31</v>
      </c>
      <c r="AG177" s="115">
        <v>35</v>
      </c>
      <c r="AH177" s="115">
        <v>39</v>
      </c>
      <c r="AI177" s="115">
        <v>43</v>
      </c>
      <c r="AJ177" s="122">
        <v>43</v>
      </c>
      <c r="AK177" s="111">
        <v>2019</v>
      </c>
    </row>
    <row r="178" spans="2:37" s="8" customFormat="1" ht="78.75" x14ac:dyDescent="0.25">
      <c r="B178" s="111"/>
      <c r="C178" s="111"/>
      <c r="D178" s="111"/>
      <c r="E178" s="111"/>
      <c r="F178" s="111"/>
      <c r="G178" s="111"/>
      <c r="H178" s="111"/>
      <c r="I178" s="111"/>
      <c r="J178" s="111"/>
      <c r="K178" s="111"/>
      <c r="L178" s="111"/>
      <c r="M178" s="111"/>
      <c r="N178" s="111"/>
      <c r="O178" s="111"/>
      <c r="P178" s="111">
        <v>1</v>
      </c>
      <c r="Q178" s="111">
        <v>4</v>
      </c>
      <c r="R178" s="111" t="s">
        <v>273</v>
      </c>
      <c r="S178" s="111" t="s">
        <v>271</v>
      </c>
      <c r="T178" s="111" t="s">
        <v>270</v>
      </c>
      <c r="U178" s="111" t="s">
        <v>271</v>
      </c>
      <c r="V178" s="111" t="s">
        <v>271</v>
      </c>
      <c r="W178" s="111" t="s">
        <v>278</v>
      </c>
      <c r="X178" s="111" t="s">
        <v>271</v>
      </c>
      <c r="Y178" s="111" t="s">
        <v>271</v>
      </c>
      <c r="Z178" s="118" t="s">
        <v>287</v>
      </c>
      <c r="AA178" s="113" t="s">
        <v>268</v>
      </c>
      <c r="AB178" s="178"/>
      <c r="AC178" s="121"/>
      <c r="AD178" s="115">
        <v>1</v>
      </c>
      <c r="AE178" s="115">
        <v>0</v>
      </c>
      <c r="AF178" s="115">
        <v>0</v>
      </c>
      <c r="AG178" s="115">
        <v>0</v>
      </c>
      <c r="AH178" s="115">
        <v>0</v>
      </c>
      <c r="AI178" s="115">
        <v>0</v>
      </c>
      <c r="AJ178" s="114">
        <f>AD178+AE178+AF178+AG178+AH178+AI178</f>
        <v>1</v>
      </c>
      <c r="AK178" s="111">
        <v>2014</v>
      </c>
    </row>
    <row r="179" spans="2:37" s="8" customFormat="1" ht="78.75" x14ac:dyDescent="0.25">
      <c r="B179" s="111"/>
      <c r="C179" s="111"/>
      <c r="D179" s="111"/>
      <c r="E179" s="111"/>
      <c r="F179" s="111"/>
      <c r="G179" s="111"/>
      <c r="H179" s="111"/>
      <c r="I179" s="111"/>
      <c r="J179" s="111"/>
      <c r="K179" s="111"/>
      <c r="L179" s="111"/>
      <c r="M179" s="111"/>
      <c r="N179" s="111"/>
      <c r="O179" s="111"/>
      <c r="P179" s="111">
        <v>1</v>
      </c>
      <c r="Q179" s="111">
        <v>4</v>
      </c>
      <c r="R179" s="111" t="s">
        <v>273</v>
      </c>
      <c r="S179" s="111" t="s">
        <v>271</v>
      </c>
      <c r="T179" s="111" t="s">
        <v>270</v>
      </c>
      <c r="U179" s="111" t="s">
        <v>271</v>
      </c>
      <c r="V179" s="111" t="s">
        <v>271</v>
      </c>
      <c r="W179" s="111" t="s">
        <v>278</v>
      </c>
      <c r="X179" s="111" t="s">
        <v>271</v>
      </c>
      <c r="Y179" s="111" t="s">
        <v>270</v>
      </c>
      <c r="Z179" s="118" t="s">
        <v>2</v>
      </c>
      <c r="AA179" s="113" t="s">
        <v>13</v>
      </c>
      <c r="AB179" s="178"/>
      <c r="AC179" s="121"/>
      <c r="AD179" s="115">
        <v>6824.9</v>
      </c>
      <c r="AE179" s="115"/>
      <c r="AF179" s="115"/>
      <c r="AG179" s="115"/>
      <c r="AH179" s="115"/>
      <c r="AI179" s="115"/>
      <c r="AJ179" s="114">
        <f>AD179+AE179+AF179+AG179+AH179+AI179</f>
        <v>6824.9</v>
      </c>
      <c r="AK179" s="111">
        <v>2014</v>
      </c>
    </row>
    <row r="180" spans="2:37" s="8" customFormat="1" ht="31.5" x14ac:dyDescent="0.25">
      <c r="B180" s="111"/>
      <c r="C180" s="111"/>
      <c r="D180" s="111"/>
      <c r="E180" s="111"/>
      <c r="F180" s="111"/>
      <c r="G180" s="111"/>
      <c r="H180" s="111"/>
      <c r="I180" s="111"/>
      <c r="J180" s="111"/>
      <c r="K180" s="111"/>
      <c r="L180" s="111"/>
      <c r="M180" s="111"/>
      <c r="N180" s="111"/>
      <c r="O180" s="111"/>
      <c r="P180" s="111">
        <v>1</v>
      </c>
      <c r="Q180" s="111">
        <v>4</v>
      </c>
      <c r="R180" s="111" t="s">
        <v>273</v>
      </c>
      <c r="S180" s="111" t="s">
        <v>271</v>
      </c>
      <c r="T180" s="111" t="s">
        <v>270</v>
      </c>
      <c r="U180" s="111" t="s">
        <v>271</v>
      </c>
      <c r="V180" s="111" t="s">
        <v>271</v>
      </c>
      <c r="W180" s="111" t="s">
        <v>278</v>
      </c>
      <c r="X180" s="111" t="s">
        <v>271</v>
      </c>
      <c r="Y180" s="111" t="s">
        <v>274</v>
      </c>
      <c r="Z180" s="118" t="s">
        <v>1</v>
      </c>
      <c r="AA180" s="113" t="s">
        <v>18</v>
      </c>
      <c r="AB180" s="178"/>
      <c r="AC180" s="115">
        <v>16.399999999999999</v>
      </c>
      <c r="AD180" s="115">
        <v>34.4</v>
      </c>
      <c r="AE180" s="115"/>
      <c r="AF180" s="115"/>
      <c r="AG180" s="115"/>
      <c r="AH180" s="115"/>
      <c r="AI180" s="115"/>
      <c r="AJ180" s="114">
        <f>AD180+AE180+AF180+AG180+AH180+AI180</f>
        <v>34.4</v>
      </c>
      <c r="AK180" s="111">
        <v>2014</v>
      </c>
    </row>
    <row r="181" spans="2:37" s="8" customFormat="1" ht="78.75" x14ac:dyDescent="0.25">
      <c r="B181" s="111"/>
      <c r="C181" s="111"/>
      <c r="D181" s="111"/>
      <c r="E181" s="111"/>
      <c r="F181" s="111"/>
      <c r="G181" s="111"/>
      <c r="H181" s="111"/>
      <c r="I181" s="111"/>
      <c r="J181" s="111"/>
      <c r="K181" s="111"/>
      <c r="L181" s="111"/>
      <c r="M181" s="111"/>
      <c r="N181" s="111"/>
      <c r="O181" s="111"/>
      <c r="P181" s="111">
        <v>1</v>
      </c>
      <c r="Q181" s="111">
        <v>4</v>
      </c>
      <c r="R181" s="111" t="s">
        <v>273</v>
      </c>
      <c r="S181" s="111" t="s">
        <v>271</v>
      </c>
      <c r="T181" s="111" t="s">
        <v>270</v>
      </c>
      <c r="U181" s="111" t="s">
        <v>271</v>
      </c>
      <c r="V181" s="111" t="s">
        <v>271</v>
      </c>
      <c r="W181" s="111" t="s">
        <v>276</v>
      </c>
      <c r="X181" s="111" t="s">
        <v>271</v>
      </c>
      <c r="Y181" s="111" t="s">
        <v>271</v>
      </c>
      <c r="Z181" s="118" t="s">
        <v>288</v>
      </c>
      <c r="AA181" s="113" t="s">
        <v>268</v>
      </c>
      <c r="AB181" s="178"/>
      <c r="AC181" s="121"/>
      <c r="AD181" s="115">
        <v>1</v>
      </c>
      <c r="AE181" s="115">
        <v>0</v>
      </c>
      <c r="AF181" s="115">
        <v>0</v>
      </c>
      <c r="AG181" s="115">
        <v>0</v>
      </c>
      <c r="AH181" s="115">
        <v>0</v>
      </c>
      <c r="AI181" s="115">
        <v>0</v>
      </c>
      <c r="AJ181" s="114">
        <f>AD181+AE181+AF181+AG181+AH181+AI181</f>
        <v>1</v>
      </c>
      <c r="AK181" s="111">
        <v>2014</v>
      </c>
    </row>
    <row r="182" spans="2:37" s="8" customFormat="1" ht="63" x14ac:dyDescent="0.25">
      <c r="B182" s="111"/>
      <c r="C182" s="111"/>
      <c r="D182" s="111"/>
      <c r="E182" s="111"/>
      <c r="F182" s="111"/>
      <c r="G182" s="111"/>
      <c r="H182" s="111"/>
      <c r="I182" s="111"/>
      <c r="J182" s="111"/>
      <c r="K182" s="111"/>
      <c r="L182" s="111"/>
      <c r="M182" s="111"/>
      <c r="N182" s="111"/>
      <c r="O182" s="111"/>
      <c r="P182" s="111">
        <v>1</v>
      </c>
      <c r="Q182" s="111">
        <v>4</v>
      </c>
      <c r="R182" s="111" t="s">
        <v>273</v>
      </c>
      <c r="S182" s="111" t="s">
        <v>271</v>
      </c>
      <c r="T182" s="111" t="s">
        <v>270</v>
      </c>
      <c r="U182" s="111" t="s">
        <v>271</v>
      </c>
      <c r="V182" s="111" t="s">
        <v>271</v>
      </c>
      <c r="W182" s="111" t="s">
        <v>276</v>
      </c>
      <c r="X182" s="111" t="s">
        <v>271</v>
      </c>
      <c r="Y182" s="111" t="s">
        <v>270</v>
      </c>
      <c r="Z182" s="118" t="s">
        <v>3</v>
      </c>
      <c r="AA182" s="113" t="s">
        <v>13</v>
      </c>
      <c r="AB182" s="178"/>
      <c r="AC182" s="121"/>
      <c r="AD182" s="115">
        <v>1882.3</v>
      </c>
      <c r="AE182" s="115"/>
      <c r="AF182" s="115"/>
      <c r="AG182" s="115"/>
      <c r="AH182" s="115"/>
      <c r="AI182" s="115"/>
      <c r="AJ182" s="114">
        <f>AD182+AE182+AF182+AG182+AH182+AI182</f>
        <v>1882.3</v>
      </c>
      <c r="AK182" s="111">
        <v>2014</v>
      </c>
    </row>
    <row r="183" spans="2:37" s="8" customFormat="1" ht="47.25" x14ac:dyDescent="0.25">
      <c r="B183" s="111"/>
      <c r="C183" s="111"/>
      <c r="D183" s="111"/>
      <c r="E183" s="111"/>
      <c r="F183" s="111"/>
      <c r="G183" s="111"/>
      <c r="H183" s="111"/>
      <c r="I183" s="111"/>
      <c r="J183" s="111"/>
      <c r="K183" s="111"/>
      <c r="L183" s="111"/>
      <c r="M183" s="111"/>
      <c r="N183" s="111"/>
      <c r="O183" s="111"/>
      <c r="P183" s="111">
        <v>1</v>
      </c>
      <c r="Q183" s="111">
        <v>4</v>
      </c>
      <c r="R183" s="111" t="s">
        <v>273</v>
      </c>
      <c r="S183" s="111" t="s">
        <v>271</v>
      </c>
      <c r="T183" s="111" t="s">
        <v>270</v>
      </c>
      <c r="U183" s="111" t="s">
        <v>271</v>
      </c>
      <c r="V183" s="111" t="s">
        <v>271</v>
      </c>
      <c r="W183" s="111" t="s">
        <v>276</v>
      </c>
      <c r="X183" s="111" t="s">
        <v>271</v>
      </c>
      <c r="Y183" s="111" t="s">
        <v>274</v>
      </c>
      <c r="Z183" s="118" t="s">
        <v>4</v>
      </c>
      <c r="AA183" s="113" t="s">
        <v>26</v>
      </c>
      <c r="AB183" s="178"/>
      <c r="AC183" s="115">
        <v>16</v>
      </c>
      <c r="AD183" s="115">
        <v>16</v>
      </c>
      <c r="AE183" s="115">
        <v>16</v>
      </c>
      <c r="AF183" s="115">
        <v>16</v>
      </c>
      <c r="AG183" s="115">
        <v>16</v>
      </c>
      <c r="AH183" s="115">
        <v>16</v>
      </c>
      <c r="AI183" s="115">
        <v>16</v>
      </c>
      <c r="AJ183" s="115">
        <v>16</v>
      </c>
      <c r="AK183" s="111">
        <v>2014</v>
      </c>
    </row>
    <row r="184" spans="2:37" s="8" customFormat="1" ht="78.75" x14ac:dyDescent="0.25">
      <c r="B184" s="111"/>
      <c r="C184" s="111"/>
      <c r="D184" s="111"/>
      <c r="E184" s="111"/>
      <c r="F184" s="111"/>
      <c r="G184" s="111"/>
      <c r="H184" s="111"/>
      <c r="I184" s="111"/>
      <c r="J184" s="111"/>
      <c r="K184" s="111"/>
      <c r="L184" s="111"/>
      <c r="M184" s="111"/>
      <c r="N184" s="111"/>
      <c r="O184" s="111"/>
      <c r="P184" s="111">
        <v>1</v>
      </c>
      <c r="Q184" s="111">
        <v>4</v>
      </c>
      <c r="R184" s="111" t="s">
        <v>273</v>
      </c>
      <c r="S184" s="111" t="s">
        <v>271</v>
      </c>
      <c r="T184" s="111" t="s">
        <v>270</v>
      </c>
      <c r="U184" s="111" t="s">
        <v>271</v>
      </c>
      <c r="V184" s="111" t="s">
        <v>271</v>
      </c>
      <c r="W184" s="111" t="s">
        <v>279</v>
      </c>
      <c r="X184" s="111" t="s">
        <v>271</v>
      </c>
      <c r="Y184" s="111" t="s">
        <v>271</v>
      </c>
      <c r="Z184" s="118" t="s">
        <v>289</v>
      </c>
      <c r="AA184" s="113" t="s">
        <v>268</v>
      </c>
      <c r="AB184" s="178"/>
      <c r="AC184" s="115"/>
      <c r="AD184" s="115">
        <v>1</v>
      </c>
      <c r="AE184" s="115">
        <v>0</v>
      </c>
      <c r="AF184" s="115">
        <v>0</v>
      </c>
      <c r="AG184" s="115">
        <v>0</v>
      </c>
      <c r="AH184" s="115">
        <v>0</v>
      </c>
      <c r="AI184" s="115">
        <v>0</v>
      </c>
      <c r="AJ184" s="114">
        <v>1</v>
      </c>
      <c r="AK184" s="111">
        <v>2014</v>
      </c>
    </row>
    <row r="185" spans="2:37" s="8" customFormat="1" ht="78.75" x14ac:dyDescent="0.25">
      <c r="B185" s="111"/>
      <c r="C185" s="111"/>
      <c r="D185" s="111"/>
      <c r="E185" s="111"/>
      <c r="F185" s="111"/>
      <c r="G185" s="111"/>
      <c r="H185" s="111"/>
      <c r="I185" s="111"/>
      <c r="J185" s="111"/>
      <c r="K185" s="111"/>
      <c r="L185" s="111"/>
      <c r="M185" s="111"/>
      <c r="N185" s="111"/>
      <c r="O185" s="111"/>
      <c r="P185" s="111">
        <v>1</v>
      </c>
      <c r="Q185" s="111">
        <v>4</v>
      </c>
      <c r="R185" s="111" t="s">
        <v>273</v>
      </c>
      <c r="S185" s="111" t="s">
        <v>271</v>
      </c>
      <c r="T185" s="111" t="s">
        <v>270</v>
      </c>
      <c r="U185" s="111" t="s">
        <v>271</v>
      </c>
      <c r="V185" s="111" t="s">
        <v>271</v>
      </c>
      <c r="W185" s="111" t="s">
        <v>279</v>
      </c>
      <c r="X185" s="111" t="s">
        <v>271</v>
      </c>
      <c r="Y185" s="111" t="s">
        <v>270</v>
      </c>
      <c r="Z185" s="118" t="s">
        <v>290</v>
      </c>
      <c r="AA185" s="113" t="s">
        <v>13</v>
      </c>
      <c r="AB185" s="178"/>
      <c r="AC185" s="115"/>
      <c r="AD185" s="115">
        <v>4302.7</v>
      </c>
      <c r="AE185" s="121"/>
      <c r="AF185" s="115"/>
      <c r="AG185" s="115"/>
      <c r="AH185" s="115"/>
      <c r="AI185" s="115"/>
      <c r="AJ185" s="114">
        <f>AD185+AE185+AF185+AG185+AH185+AI185</f>
        <v>4302.7</v>
      </c>
      <c r="AK185" s="111">
        <v>2014</v>
      </c>
    </row>
    <row r="186" spans="2:37" s="8" customFormat="1" ht="47.25" x14ac:dyDescent="0.25">
      <c r="B186" s="111"/>
      <c r="C186" s="111"/>
      <c r="D186" s="111"/>
      <c r="E186" s="111"/>
      <c r="F186" s="111"/>
      <c r="G186" s="111"/>
      <c r="H186" s="111"/>
      <c r="I186" s="111"/>
      <c r="J186" s="111"/>
      <c r="K186" s="111"/>
      <c r="L186" s="111"/>
      <c r="M186" s="111"/>
      <c r="N186" s="111"/>
      <c r="O186" s="111"/>
      <c r="P186" s="111">
        <v>1</v>
      </c>
      <c r="Q186" s="111">
        <v>4</v>
      </c>
      <c r="R186" s="111" t="s">
        <v>273</v>
      </c>
      <c r="S186" s="111" t="s">
        <v>271</v>
      </c>
      <c r="T186" s="111" t="s">
        <v>270</v>
      </c>
      <c r="U186" s="111" t="s">
        <v>271</v>
      </c>
      <c r="V186" s="111" t="s">
        <v>271</v>
      </c>
      <c r="W186" s="111" t="s">
        <v>279</v>
      </c>
      <c r="X186" s="111" t="s">
        <v>271</v>
      </c>
      <c r="Y186" s="111" t="s">
        <v>274</v>
      </c>
      <c r="Z186" s="118" t="s">
        <v>327</v>
      </c>
      <c r="AA186" s="113" t="s">
        <v>268</v>
      </c>
      <c r="AB186" s="178"/>
      <c r="AC186" s="121"/>
      <c r="AD186" s="121">
        <v>1</v>
      </c>
      <c r="AE186" s="121">
        <v>1</v>
      </c>
      <c r="AF186" s="121">
        <v>1</v>
      </c>
      <c r="AG186" s="121">
        <v>1</v>
      </c>
      <c r="AH186" s="121">
        <v>1</v>
      </c>
      <c r="AI186" s="121">
        <v>1</v>
      </c>
      <c r="AJ186" s="121">
        <v>1</v>
      </c>
      <c r="AK186" s="111">
        <v>2014</v>
      </c>
    </row>
    <row r="187" spans="2:37" s="8" customFormat="1" ht="78.75" hidden="1" x14ac:dyDescent="0.25">
      <c r="B187" s="111">
        <v>1</v>
      </c>
      <c r="C187" s="111">
        <v>0</v>
      </c>
      <c r="D187" s="111">
        <v>5</v>
      </c>
      <c r="E187" s="111">
        <v>0</v>
      </c>
      <c r="F187" s="111">
        <v>4</v>
      </c>
      <c r="G187" s="111">
        <v>0</v>
      </c>
      <c r="H187" s="111">
        <v>8</v>
      </c>
      <c r="I187" s="111">
        <v>1</v>
      </c>
      <c r="J187" s="111">
        <v>4</v>
      </c>
      <c r="K187" s="111">
        <v>4</v>
      </c>
      <c r="L187" s="111">
        <v>5</v>
      </c>
      <c r="M187" s="111">
        <v>0</v>
      </c>
      <c r="N187" s="111">
        <v>6</v>
      </c>
      <c r="O187" s="111">
        <v>2</v>
      </c>
      <c r="P187" s="111">
        <v>1</v>
      </c>
      <c r="Q187" s="111">
        <v>4</v>
      </c>
      <c r="R187" s="111" t="s">
        <v>273</v>
      </c>
      <c r="S187" s="111" t="s">
        <v>271</v>
      </c>
      <c r="T187" s="111" t="s">
        <v>270</v>
      </c>
      <c r="U187" s="111" t="s">
        <v>271</v>
      </c>
      <c r="V187" s="111" t="s">
        <v>270</v>
      </c>
      <c r="W187" s="111" t="s">
        <v>271</v>
      </c>
      <c r="X187" s="111" t="s">
        <v>271</v>
      </c>
      <c r="Y187" s="111" t="s">
        <v>271</v>
      </c>
      <c r="Z187" s="118" t="s">
        <v>319</v>
      </c>
      <c r="AA187" s="113" t="s">
        <v>13</v>
      </c>
      <c r="AB187" s="178"/>
      <c r="AC187" s="115"/>
      <c r="AD187" s="115">
        <v>0</v>
      </c>
      <c r="AE187" s="121"/>
      <c r="AF187" s="121"/>
      <c r="AG187" s="121"/>
      <c r="AH187" s="121"/>
      <c r="AI187" s="121"/>
      <c r="AJ187" s="114">
        <f>AD187+AE187+AF187+AG187+AH187+AI187</f>
        <v>0</v>
      </c>
      <c r="AK187" s="111">
        <v>2014</v>
      </c>
    </row>
    <row r="188" spans="2:37" s="8" customFormat="1" ht="78.75" hidden="1" x14ac:dyDescent="0.25">
      <c r="B188" s="111"/>
      <c r="C188" s="111"/>
      <c r="D188" s="111"/>
      <c r="E188" s="111"/>
      <c r="F188" s="111"/>
      <c r="G188" s="111"/>
      <c r="H188" s="111"/>
      <c r="I188" s="111"/>
      <c r="J188" s="111"/>
      <c r="K188" s="111"/>
      <c r="L188" s="111"/>
      <c r="M188" s="111"/>
      <c r="N188" s="111"/>
      <c r="O188" s="111"/>
      <c r="P188" s="111">
        <v>1</v>
      </c>
      <c r="Q188" s="111">
        <v>4</v>
      </c>
      <c r="R188" s="111" t="s">
        <v>273</v>
      </c>
      <c r="S188" s="111" t="s">
        <v>271</v>
      </c>
      <c r="T188" s="111" t="s">
        <v>270</v>
      </c>
      <c r="U188" s="111" t="s">
        <v>271</v>
      </c>
      <c r="V188" s="111" t="s">
        <v>270</v>
      </c>
      <c r="W188" s="111" t="s">
        <v>271</v>
      </c>
      <c r="X188" s="111" t="s">
        <v>271</v>
      </c>
      <c r="Y188" s="111" t="s">
        <v>270</v>
      </c>
      <c r="Z188" s="118" t="s">
        <v>392</v>
      </c>
      <c r="AA188" s="113" t="s">
        <v>18</v>
      </c>
      <c r="AB188" s="178"/>
      <c r="AC188" s="115">
        <v>49</v>
      </c>
      <c r="AD188" s="115">
        <v>49</v>
      </c>
      <c r="AE188" s="115">
        <v>49</v>
      </c>
      <c r="AF188" s="115">
        <v>49</v>
      </c>
      <c r="AG188" s="115">
        <v>49</v>
      </c>
      <c r="AH188" s="115">
        <v>49</v>
      </c>
      <c r="AI188" s="115">
        <v>49</v>
      </c>
      <c r="AJ188" s="114">
        <v>49</v>
      </c>
      <c r="AK188" s="111">
        <v>2014</v>
      </c>
    </row>
    <row r="189" spans="2:37" s="8" customFormat="1" ht="141.75" x14ac:dyDescent="0.25">
      <c r="B189" s="111"/>
      <c r="C189" s="111"/>
      <c r="D189" s="111"/>
      <c r="E189" s="111"/>
      <c r="F189" s="111"/>
      <c r="G189" s="111"/>
      <c r="H189" s="111"/>
      <c r="I189" s="111"/>
      <c r="J189" s="111"/>
      <c r="K189" s="111"/>
      <c r="L189" s="111"/>
      <c r="M189" s="111"/>
      <c r="N189" s="111"/>
      <c r="O189" s="111"/>
      <c r="P189" s="111">
        <v>1</v>
      </c>
      <c r="Q189" s="111">
        <v>4</v>
      </c>
      <c r="R189" s="111" t="s">
        <v>273</v>
      </c>
      <c r="S189" s="111" t="s">
        <v>271</v>
      </c>
      <c r="T189" s="111" t="s">
        <v>270</v>
      </c>
      <c r="U189" s="111" t="s">
        <v>271</v>
      </c>
      <c r="V189" s="111" t="s">
        <v>270</v>
      </c>
      <c r="W189" s="111" t="s">
        <v>270</v>
      </c>
      <c r="X189" s="111" t="s">
        <v>271</v>
      </c>
      <c r="Y189" s="111" t="s">
        <v>271</v>
      </c>
      <c r="Z189" s="118" t="s">
        <v>393</v>
      </c>
      <c r="AA189" s="113" t="s">
        <v>268</v>
      </c>
      <c r="AB189" s="178"/>
      <c r="AC189" s="121"/>
      <c r="AD189" s="115">
        <v>1</v>
      </c>
      <c r="AE189" s="121">
        <v>0</v>
      </c>
      <c r="AF189" s="121">
        <v>0</v>
      </c>
      <c r="AG189" s="121">
        <v>0</v>
      </c>
      <c r="AH189" s="121">
        <v>0</v>
      </c>
      <c r="AI189" s="121">
        <v>0</v>
      </c>
      <c r="AJ189" s="114">
        <v>1</v>
      </c>
      <c r="AK189" s="111">
        <v>2014</v>
      </c>
    </row>
    <row r="190" spans="2:37" s="8" customFormat="1" ht="126" x14ac:dyDescent="0.25">
      <c r="B190" s="111"/>
      <c r="C190" s="111"/>
      <c r="D190" s="111"/>
      <c r="E190" s="111"/>
      <c r="F190" s="111"/>
      <c r="G190" s="111"/>
      <c r="H190" s="111"/>
      <c r="I190" s="111"/>
      <c r="J190" s="111"/>
      <c r="K190" s="111"/>
      <c r="L190" s="111"/>
      <c r="M190" s="111"/>
      <c r="N190" s="111"/>
      <c r="O190" s="111"/>
      <c r="P190" s="111">
        <v>1</v>
      </c>
      <c r="Q190" s="111">
        <v>4</v>
      </c>
      <c r="R190" s="111" t="s">
        <v>273</v>
      </c>
      <c r="S190" s="111" t="s">
        <v>271</v>
      </c>
      <c r="T190" s="111" t="s">
        <v>270</v>
      </c>
      <c r="U190" s="111" t="s">
        <v>271</v>
      </c>
      <c r="V190" s="111" t="s">
        <v>270</v>
      </c>
      <c r="W190" s="111" t="s">
        <v>270</v>
      </c>
      <c r="X190" s="111" t="s">
        <v>271</v>
      </c>
      <c r="Y190" s="111" t="s">
        <v>270</v>
      </c>
      <c r="Z190" s="118" t="s">
        <v>394</v>
      </c>
      <c r="AA190" s="113" t="s">
        <v>13</v>
      </c>
      <c r="AB190" s="178"/>
      <c r="AC190" s="115">
        <v>39856.300000000003</v>
      </c>
      <c r="AD190" s="115">
        <v>25937.5</v>
      </c>
      <c r="AE190" s="121"/>
      <c r="AF190" s="115"/>
      <c r="AG190" s="115"/>
      <c r="AH190" s="115"/>
      <c r="AI190" s="115"/>
      <c r="AJ190" s="114">
        <f>AD190+AE190+AF190+AG190+AH190+AI190</f>
        <v>25937.5</v>
      </c>
      <c r="AK190" s="111">
        <v>2014</v>
      </c>
    </row>
    <row r="191" spans="2:37" s="8" customFormat="1" ht="78.75" x14ac:dyDescent="0.25">
      <c r="B191" s="111"/>
      <c r="C191" s="111"/>
      <c r="D191" s="111"/>
      <c r="E191" s="111"/>
      <c r="F191" s="111"/>
      <c r="G191" s="111"/>
      <c r="H191" s="111"/>
      <c r="I191" s="111"/>
      <c r="J191" s="111"/>
      <c r="K191" s="111"/>
      <c r="L191" s="111"/>
      <c r="M191" s="111"/>
      <c r="N191" s="111"/>
      <c r="O191" s="111"/>
      <c r="P191" s="111">
        <v>1</v>
      </c>
      <c r="Q191" s="111">
        <v>4</v>
      </c>
      <c r="R191" s="111" t="s">
        <v>273</v>
      </c>
      <c r="S191" s="111" t="s">
        <v>271</v>
      </c>
      <c r="T191" s="111" t="s">
        <v>270</v>
      </c>
      <c r="U191" s="111" t="s">
        <v>271</v>
      </c>
      <c r="V191" s="111" t="s">
        <v>270</v>
      </c>
      <c r="W191" s="111" t="s">
        <v>274</v>
      </c>
      <c r="X191" s="111" t="s">
        <v>271</v>
      </c>
      <c r="Y191" s="111" t="s">
        <v>271</v>
      </c>
      <c r="Z191" s="118" t="s">
        <v>262</v>
      </c>
      <c r="AA191" s="113" t="s">
        <v>268</v>
      </c>
      <c r="AB191" s="178"/>
      <c r="AC191" s="115"/>
      <c r="AD191" s="115">
        <v>1</v>
      </c>
      <c r="AE191" s="121">
        <v>0</v>
      </c>
      <c r="AF191" s="121">
        <v>0</v>
      </c>
      <c r="AG191" s="121">
        <v>0</v>
      </c>
      <c r="AH191" s="121">
        <v>0</v>
      </c>
      <c r="AI191" s="121">
        <v>0</v>
      </c>
      <c r="AJ191" s="114">
        <v>1</v>
      </c>
      <c r="AK191" s="111">
        <v>2014</v>
      </c>
    </row>
    <row r="192" spans="2:37" s="8" customFormat="1" ht="63" x14ac:dyDescent="0.25">
      <c r="B192" s="111"/>
      <c r="C192" s="111"/>
      <c r="D192" s="111"/>
      <c r="E192" s="111"/>
      <c r="F192" s="111"/>
      <c r="G192" s="111"/>
      <c r="H192" s="111"/>
      <c r="I192" s="111"/>
      <c r="J192" s="111"/>
      <c r="K192" s="111"/>
      <c r="L192" s="111"/>
      <c r="M192" s="111"/>
      <c r="N192" s="111"/>
      <c r="O192" s="111"/>
      <c r="P192" s="111">
        <v>1</v>
      </c>
      <c r="Q192" s="111">
        <v>4</v>
      </c>
      <c r="R192" s="111" t="s">
        <v>273</v>
      </c>
      <c r="S192" s="111" t="s">
        <v>271</v>
      </c>
      <c r="T192" s="111" t="s">
        <v>270</v>
      </c>
      <c r="U192" s="111" t="s">
        <v>271</v>
      </c>
      <c r="V192" s="111" t="s">
        <v>270</v>
      </c>
      <c r="W192" s="111" t="s">
        <v>274</v>
      </c>
      <c r="X192" s="111" t="s">
        <v>271</v>
      </c>
      <c r="Y192" s="111" t="s">
        <v>270</v>
      </c>
      <c r="Z192" s="118" t="s">
        <v>5</v>
      </c>
      <c r="AA192" s="113" t="s">
        <v>13</v>
      </c>
      <c r="AB192" s="178"/>
      <c r="AC192" s="115"/>
      <c r="AD192" s="115">
        <v>6231.5</v>
      </c>
      <c r="AE192" s="115"/>
      <c r="AF192" s="115"/>
      <c r="AG192" s="115"/>
      <c r="AH192" s="115"/>
      <c r="AI192" s="115"/>
      <c r="AJ192" s="114">
        <f>AD192+AE192+AF192+AG192+AH192+AI192</f>
        <v>6231.5</v>
      </c>
      <c r="AK192" s="111">
        <v>2014</v>
      </c>
    </row>
    <row r="193" spans="2:37" s="8" customFormat="1" ht="78.75" x14ac:dyDescent="0.25">
      <c r="B193" s="111"/>
      <c r="C193" s="111"/>
      <c r="D193" s="111"/>
      <c r="E193" s="111"/>
      <c r="F193" s="111"/>
      <c r="G193" s="111"/>
      <c r="H193" s="111"/>
      <c r="I193" s="111"/>
      <c r="J193" s="111"/>
      <c r="K193" s="111"/>
      <c r="L193" s="111"/>
      <c r="M193" s="111"/>
      <c r="N193" s="111"/>
      <c r="O193" s="111"/>
      <c r="P193" s="111">
        <v>1</v>
      </c>
      <c r="Q193" s="111">
        <v>4</v>
      </c>
      <c r="R193" s="111" t="s">
        <v>273</v>
      </c>
      <c r="S193" s="111" t="s">
        <v>271</v>
      </c>
      <c r="T193" s="111" t="s">
        <v>270</v>
      </c>
      <c r="U193" s="111" t="s">
        <v>271</v>
      </c>
      <c r="V193" s="111" t="s">
        <v>270</v>
      </c>
      <c r="W193" s="111" t="s">
        <v>275</v>
      </c>
      <c r="X193" s="111" t="s">
        <v>271</v>
      </c>
      <c r="Y193" s="111" t="s">
        <v>271</v>
      </c>
      <c r="Z193" s="118" t="s">
        <v>291</v>
      </c>
      <c r="AA193" s="113" t="s">
        <v>268</v>
      </c>
      <c r="AB193" s="178"/>
      <c r="AC193" s="121"/>
      <c r="AD193" s="115">
        <v>1</v>
      </c>
      <c r="AE193" s="115">
        <v>0</v>
      </c>
      <c r="AF193" s="115">
        <v>0</v>
      </c>
      <c r="AG193" s="115">
        <v>0</v>
      </c>
      <c r="AH193" s="115">
        <v>0</v>
      </c>
      <c r="AI193" s="115">
        <v>0</v>
      </c>
      <c r="AJ193" s="114">
        <v>1</v>
      </c>
      <c r="AK193" s="111">
        <v>2014</v>
      </c>
    </row>
    <row r="194" spans="2:37" s="8" customFormat="1" ht="78.75" x14ac:dyDescent="0.25">
      <c r="B194" s="111"/>
      <c r="C194" s="111"/>
      <c r="D194" s="111"/>
      <c r="E194" s="111"/>
      <c r="F194" s="111"/>
      <c r="G194" s="111"/>
      <c r="H194" s="111"/>
      <c r="I194" s="111"/>
      <c r="J194" s="111"/>
      <c r="K194" s="111"/>
      <c r="L194" s="111"/>
      <c r="M194" s="111"/>
      <c r="N194" s="111"/>
      <c r="O194" s="111"/>
      <c r="P194" s="111">
        <v>1</v>
      </c>
      <c r="Q194" s="111">
        <v>4</v>
      </c>
      <c r="R194" s="111" t="s">
        <v>273</v>
      </c>
      <c r="S194" s="111" t="s">
        <v>271</v>
      </c>
      <c r="T194" s="111" t="s">
        <v>270</v>
      </c>
      <c r="U194" s="111" t="s">
        <v>271</v>
      </c>
      <c r="V194" s="111" t="s">
        <v>270</v>
      </c>
      <c r="W194" s="111" t="s">
        <v>275</v>
      </c>
      <c r="X194" s="111" t="s">
        <v>271</v>
      </c>
      <c r="Y194" s="111" t="s">
        <v>270</v>
      </c>
      <c r="Z194" s="118" t="s">
        <v>308</v>
      </c>
      <c r="AA194" s="113" t="s">
        <v>13</v>
      </c>
      <c r="AB194" s="178"/>
      <c r="AC194" s="115"/>
      <c r="AD194" s="115">
        <v>8368</v>
      </c>
      <c r="AE194" s="115"/>
      <c r="AF194" s="115"/>
      <c r="AG194" s="115"/>
      <c r="AH194" s="115"/>
      <c r="AI194" s="115"/>
      <c r="AJ194" s="114">
        <f>AD194+AE194+AF194+AG194+AH194+AI194</f>
        <v>8368</v>
      </c>
      <c r="AK194" s="111">
        <v>2014</v>
      </c>
    </row>
    <row r="195" spans="2:37" s="8" customFormat="1" ht="144.75" customHeight="1" x14ac:dyDescent="0.25">
      <c r="B195" s="111"/>
      <c r="C195" s="111"/>
      <c r="D195" s="111"/>
      <c r="E195" s="111"/>
      <c r="F195" s="111"/>
      <c r="G195" s="111"/>
      <c r="H195" s="111"/>
      <c r="I195" s="111"/>
      <c r="J195" s="111"/>
      <c r="K195" s="111"/>
      <c r="L195" s="111"/>
      <c r="M195" s="111"/>
      <c r="N195" s="111"/>
      <c r="O195" s="111"/>
      <c r="P195" s="111">
        <v>1</v>
      </c>
      <c r="Q195" s="111">
        <v>4</v>
      </c>
      <c r="R195" s="111" t="s">
        <v>273</v>
      </c>
      <c r="S195" s="111" t="s">
        <v>271</v>
      </c>
      <c r="T195" s="111" t="s">
        <v>270</v>
      </c>
      <c r="U195" s="111" t="s">
        <v>271</v>
      </c>
      <c r="V195" s="111" t="s">
        <v>270</v>
      </c>
      <c r="W195" s="111" t="s">
        <v>273</v>
      </c>
      <c r="X195" s="111" t="s">
        <v>271</v>
      </c>
      <c r="Y195" s="111" t="s">
        <v>271</v>
      </c>
      <c r="Z195" s="118" t="s">
        <v>292</v>
      </c>
      <c r="AA195" s="113" t="s">
        <v>268</v>
      </c>
      <c r="AB195" s="178"/>
      <c r="AC195" s="115"/>
      <c r="AD195" s="115">
        <v>1</v>
      </c>
      <c r="AE195" s="115">
        <v>0</v>
      </c>
      <c r="AF195" s="115">
        <v>0</v>
      </c>
      <c r="AG195" s="115">
        <v>0</v>
      </c>
      <c r="AH195" s="115">
        <v>0</v>
      </c>
      <c r="AI195" s="115">
        <v>0</v>
      </c>
      <c r="AJ195" s="114">
        <v>1</v>
      </c>
      <c r="AK195" s="111">
        <v>2014</v>
      </c>
    </row>
    <row r="196" spans="2:37" s="8" customFormat="1" ht="146.25" customHeight="1" x14ac:dyDescent="0.25">
      <c r="B196" s="111"/>
      <c r="C196" s="111"/>
      <c r="D196" s="111"/>
      <c r="E196" s="111"/>
      <c r="F196" s="111"/>
      <c r="G196" s="111"/>
      <c r="H196" s="111"/>
      <c r="I196" s="111"/>
      <c r="J196" s="111"/>
      <c r="K196" s="111"/>
      <c r="L196" s="111"/>
      <c r="M196" s="111"/>
      <c r="N196" s="111"/>
      <c r="O196" s="111"/>
      <c r="P196" s="111">
        <v>1</v>
      </c>
      <c r="Q196" s="111">
        <v>4</v>
      </c>
      <c r="R196" s="111" t="s">
        <v>273</v>
      </c>
      <c r="S196" s="111" t="s">
        <v>271</v>
      </c>
      <c r="T196" s="111" t="s">
        <v>270</v>
      </c>
      <c r="U196" s="111" t="s">
        <v>271</v>
      </c>
      <c r="V196" s="111" t="s">
        <v>270</v>
      </c>
      <c r="W196" s="111" t="s">
        <v>273</v>
      </c>
      <c r="X196" s="111" t="s">
        <v>271</v>
      </c>
      <c r="Y196" s="111" t="s">
        <v>270</v>
      </c>
      <c r="Z196" s="118" t="s">
        <v>293</v>
      </c>
      <c r="AA196" s="113" t="s">
        <v>13</v>
      </c>
      <c r="AB196" s="179"/>
      <c r="AC196" s="115"/>
      <c r="AD196" s="115">
        <v>4302</v>
      </c>
      <c r="AE196" s="115"/>
      <c r="AF196" s="115"/>
      <c r="AG196" s="115"/>
      <c r="AH196" s="115"/>
      <c r="AI196" s="115"/>
      <c r="AJ196" s="114">
        <f>AD196+AE196+AF196+AG196+AH196+AI196</f>
        <v>4302</v>
      </c>
      <c r="AK196" s="111">
        <v>2014</v>
      </c>
    </row>
    <row r="197" spans="2:37" s="8" customFormat="1" ht="31.5" x14ac:dyDescent="0.25">
      <c r="B197" s="111"/>
      <c r="C197" s="111"/>
      <c r="D197" s="111"/>
      <c r="E197" s="111"/>
      <c r="F197" s="111"/>
      <c r="G197" s="111"/>
      <c r="H197" s="111"/>
      <c r="I197" s="111"/>
      <c r="J197" s="111"/>
      <c r="K197" s="111"/>
      <c r="L197" s="111"/>
      <c r="M197" s="111"/>
      <c r="N197" s="111"/>
      <c r="O197" s="111"/>
      <c r="P197" s="111">
        <v>1</v>
      </c>
      <c r="Q197" s="111">
        <v>4</v>
      </c>
      <c r="R197" s="111" t="s">
        <v>273</v>
      </c>
      <c r="S197" s="111" t="s">
        <v>271</v>
      </c>
      <c r="T197" s="111" t="s">
        <v>274</v>
      </c>
      <c r="U197" s="111" t="s">
        <v>271</v>
      </c>
      <c r="V197" s="111" t="s">
        <v>271</v>
      </c>
      <c r="W197" s="111" t="s">
        <v>271</v>
      </c>
      <c r="X197" s="111" t="s">
        <v>271</v>
      </c>
      <c r="Y197" s="111" t="s">
        <v>271</v>
      </c>
      <c r="Z197" s="118" t="s">
        <v>318</v>
      </c>
      <c r="AA197" s="113" t="s">
        <v>268</v>
      </c>
      <c r="AB197" s="183">
        <f>1/2</f>
        <v>0.5</v>
      </c>
      <c r="AC197" s="121">
        <v>1</v>
      </c>
      <c r="AD197" s="121">
        <v>1</v>
      </c>
      <c r="AE197" s="121">
        <v>1</v>
      </c>
      <c r="AF197" s="121">
        <v>1</v>
      </c>
      <c r="AG197" s="121">
        <v>1</v>
      </c>
      <c r="AH197" s="121">
        <v>1</v>
      </c>
      <c r="AI197" s="121">
        <v>1</v>
      </c>
      <c r="AJ197" s="121">
        <v>1</v>
      </c>
      <c r="AK197" s="111">
        <v>2014</v>
      </c>
    </row>
    <row r="198" spans="2:37" s="8" customFormat="1" ht="47.25" x14ac:dyDescent="0.25">
      <c r="B198" s="111"/>
      <c r="C198" s="111"/>
      <c r="D198" s="111"/>
      <c r="E198" s="111"/>
      <c r="F198" s="111"/>
      <c r="G198" s="111"/>
      <c r="H198" s="111"/>
      <c r="I198" s="111"/>
      <c r="J198" s="111"/>
      <c r="K198" s="111"/>
      <c r="L198" s="111"/>
      <c r="M198" s="111"/>
      <c r="N198" s="111"/>
      <c r="O198" s="111"/>
      <c r="P198" s="111">
        <v>1</v>
      </c>
      <c r="Q198" s="111">
        <v>4</v>
      </c>
      <c r="R198" s="111" t="s">
        <v>273</v>
      </c>
      <c r="S198" s="111" t="s">
        <v>271</v>
      </c>
      <c r="T198" s="111" t="s">
        <v>274</v>
      </c>
      <c r="U198" s="111" t="s">
        <v>271</v>
      </c>
      <c r="V198" s="111" t="s">
        <v>271</v>
      </c>
      <c r="W198" s="111" t="s">
        <v>271</v>
      </c>
      <c r="X198" s="111" t="s">
        <v>271</v>
      </c>
      <c r="Y198" s="111" t="s">
        <v>270</v>
      </c>
      <c r="Z198" s="118" t="s">
        <v>248</v>
      </c>
      <c r="AA198" s="113" t="s">
        <v>26</v>
      </c>
      <c r="AB198" s="184"/>
      <c r="AC198" s="121">
        <v>43754</v>
      </c>
      <c r="AD198" s="121">
        <v>142042</v>
      </c>
      <c r="AE198" s="121">
        <v>198431</v>
      </c>
      <c r="AF198" s="121">
        <v>241843</v>
      </c>
      <c r="AG198" s="121">
        <v>269011</v>
      </c>
      <c r="AH198" s="121">
        <v>307597</v>
      </c>
      <c r="AI198" s="121">
        <v>341980</v>
      </c>
      <c r="AJ198" s="114">
        <v>341980</v>
      </c>
      <c r="AK198" s="111">
        <v>2019</v>
      </c>
    </row>
    <row r="199" spans="2:37" s="8" customFormat="1" ht="63" x14ac:dyDescent="0.25">
      <c r="B199" s="111"/>
      <c r="C199" s="111"/>
      <c r="D199" s="111"/>
      <c r="E199" s="111"/>
      <c r="F199" s="111"/>
      <c r="G199" s="111"/>
      <c r="H199" s="111"/>
      <c r="I199" s="111"/>
      <c r="J199" s="111"/>
      <c r="K199" s="111"/>
      <c r="L199" s="111"/>
      <c r="M199" s="111"/>
      <c r="N199" s="111"/>
      <c r="O199" s="111"/>
      <c r="P199" s="111">
        <v>1</v>
      </c>
      <c r="Q199" s="111">
        <v>4</v>
      </c>
      <c r="R199" s="111" t="s">
        <v>273</v>
      </c>
      <c r="S199" s="111" t="s">
        <v>271</v>
      </c>
      <c r="T199" s="111" t="s">
        <v>274</v>
      </c>
      <c r="U199" s="111" t="s">
        <v>271</v>
      </c>
      <c r="V199" s="111" t="s">
        <v>271</v>
      </c>
      <c r="W199" s="111" t="s">
        <v>270</v>
      </c>
      <c r="X199" s="111" t="s">
        <v>271</v>
      </c>
      <c r="Y199" s="111" t="s">
        <v>271</v>
      </c>
      <c r="Z199" s="118" t="s">
        <v>263</v>
      </c>
      <c r="AA199" s="113" t="s">
        <v>268</v>
      </c>
      <c r="AB199" s="184"/>
      <c r="AC199" s="115"/>
      <c r="AD199" s="115">
        <v>1</v>
      </c>
      <c r="AE199" s="115">
        <v>1</v>
      </c>
      <c r="AF199" s="115">
        <v>1</v>
      </c>
      <c r="AG199" s="115">
        <v>1</v>
      </c>
      <c r="AH199" s="115">
        <v>1</v>
      </c>
      <c r="AI199" s="115">
        <v>1</v>
      </c>
      <c r="AJ199" s="115">
        <v>1</v>
      </c>
      <c r="AK199" s="111">
        <v>2014</v>
      </c>
    </row>
    <row r="200" spans="2:37" s="8" customFormat="1" ht="47.25" x14ac:dyDescent="0.25">
      <c r="B200" s="111"/>
      <c r="C200" s="111"/>
      <c r="D200" s="111"/>
      <c r="E200" s="111"/>
      <c r="F200" s="111"/>
      <c r="G200" s="111"/>
      <c r="H200" s="111"/>
      <c r="I200" s="111"/>
      <c r="J200" s="111"/>
      <c r="K200" s="111"/>
      <c r="L200" s="111"/>
      <c r="M200" s="111"/>
      <c r="N200" s="111"/>
      <c r="O200" s="111"/>
      <c r="P200" s="111">
        <v>1</v>
      </c>
      <c r="Q200" s="111">
        <v>4</v>
      </c>
      <c r="R200" s="111" t="s">
        <v>273</v>
      </c>
      <c r="S200" s="111" t="s">
        <v>271</v>
      </c>
      <c r="T200" s="111" t="s">
        <v>274</v>
      </c>
      <c r="U200" s="111" t="s">
        <v>271</v>
      </c>
      <c r="V200" s="111" t="s">
        <v>271</v>
      </c>
      <c r="W200" s="111" t="s">
        <v>270</v>
      </c>
      <c r="X200" s="111" t="s">
        <v>271</v>
      </c>
      <c r="Y200" s="111" t="s">
        <v>270</v>
      </c>
      <c r="Z200" s="118" t="s">
        <v>247</v>
      </c>
      <c r="AA200" s="113" t="s">
        <v>18</v>
      </c>
      <c r="AB200" s="184"/>
      <c r="AC200" s="121"/>
      <c r="AD200" s="115">
        <v>80</v>
      </c>
      <c r="AE200" s="115">
        <v>100</v>
      </c>
      <c r="AF200" s="115">
        <v>100</v>
      </c>
      <c r="AG200" s="115">
        <v>100</v>
      </c>
      <c r="AH200" s="115">
        <v>100</v>
      </c>
      <c r="AI200" s="115">
        <v>100</v>
      </c>
      <c r="AJ200" s="114">
        <v>100</v>
      </c>
      <c r="AK200" s="111">
        <v>2015</v>
      </c>
    </row>
    <row r="201" spans="2:37" s="8" customFormat="1" ht="63" x14ac:dyDescent="0.25">
      <c r="B201" s="111"/>
      <c r="C201" s="111"/>
      <c r="D201" s="111"/>
      <c r="E201" s="111"/>
      <c r="F201" s="111"/>
      <c r="G201" s="111"/>
      <c r="H201" s="111"/>
      <c r="I201" s="111"/>
      <c r="J201" s="111"/>
      <c r="K201" s="111"/>
      <c r="L201" s="111"/>
      <c r="M201" s="111"/>
      <c r="N201" s="111"/>
      <c r="O201" s="111"/>
      <c r="P201" s="111">
        <v>1</v>
      </c>
      <c r="Q201" s="111">
        <v>4</v>
      </c>
      <c r="R201" s="111" t="s">
        <v>273</v>
      </c>
      <c r="S201" s="111" t="s">
        <v>271</v>
      </c>
      <c r="T201" s="111" t="s">
        <v>274</v>
      </c>
      <c r="U201" s="111" t="s">
        <v>271</v>
      </c>
      <c r="V201" s="111" t="s">
        <v>271</v>
      </c>
      <c r="W201" s="111" t="s">
        <v>274</v>
      </c>
      <c r="X201" s="111" t="s">
        <v>271</v>
      </c>
      <c r="Y201" s="111" t="s">
        <v>271</v>
      </c>
      <c r="Z201" s="118" t="s">
        <v>264</v>
      </c>
      <c r="AA201" s="113" t="s">
        <v>268</v>
      </c>
      <c r="AB201" s="184"/>
      <c r="AC201" s="121"/>
      <c r="AD201" s="115">
        <v>1</v>
      </c>
      <c r="AE201" s="115">
        <v>1</v>
      </c>
      <c r="AF201" s="115">
        <v>1</v>
      </c>
      <c r="AG201" s="115">
        <v>1</v>
      </c>
      <c r="AH201" s="115">
        <v>1</v>
      </c>
      <c r="AI201" s="115">
        <v>1</v>
      </c>
      <c r="AJ201" s="115">
        <v>1</v>
      </c>
      <c r="AK201" s="111">
        <v>2014</v>
      </c>
    </row>
    <row r="202" spans="2:37" s="8" customFormat="1" ht="47.25" x14ac:dyDescent="0.25">
      <c r="B202" s="111"/>
      <c r="C202" s="111"/>
      <c r="D202" s="111"/>
      <c r="E202" s="111"/>
      <c r="F202" s="111"/>
      <c r="G202" s="111"/>
      <c r="H202" s="111"/>
      <c r="I202" s="111"/>
      <c r="J202" s="111"/>
      <c r="K202" s="111"/>
      <c r="L202" s="111"/>
      <c r="M202" s="111"/>
      <c r="N202" s="111"/>
      <c r="O202" s="111"/>
      <c r="P202" s="111">
        <v>1</v>
      </c>
      <c r="Q202" s="111">
        <v>4</v>
      </c>
      <c r="R202" s="111" t="s">
        <v>273</v>
      </c>
      <c r="S202" s="111" t="s">
        <v>271</v>
      </c>
      <c r="T202" s="111" t="s">
        <v>274</v>
      </c>
      <c r="U202" s="111" t="s">
        <v>271</v>
      </c>
      <c r="V202" s="111" t="s">
        <v>271</v>
      </c>
      <c r="W202" s="111" t="s">
        <v>274</v>
      </c>
      <c r="X202" s="111" t="s">
        <v>271</v>
      </c>
      <c r="Y202" s="111" t="s">
        <v>270</v>
      </c>
      <c r="Z202" s="118" t="s">
        <v>309</v>
      </c>
      <c r="AA202" s="113" t="s">
        <v>18</v>
      </c>
      <c r="AB202" s="184"/>
      <c r="AC202" s="115"/>
      <c r="AD202" s="115">
        <v>100</v>
      </c>
      <c r="AE202" s="115">
        <v>100</v>
      </c>
      <c r="AF202" s="115">
        <v>100</v>
      </c>
      <c r="AG202" s="115">
        <v>100</v>
      </c>
      <c r="AH202" s="115">
        <v>100</v>
      </c>
      <c r="AI202" s="115">
        <v>100</v>
      </c>
      <c r="AJ202" s="114">
        <v>100</v>
      </c>
      <c r="AK202" s="111">
        <v>2014</v>
      </c>
    </row>
    <row r="203" spans="2:37" s="8" customFormat="1" ht="47.25" x14ac:dyDescent="0.25">
      <c r="B203" s="111"/>
      <c r="C203" s="111"/>
      <c r="D203" s="111"/>
      <c r="E203" s="111"/>
      <c r="F203" s="111"/>
      <c r="G203" s="111"/>
      <c r="H203" s="111"/>
      <c r="I203" s="111"/>
      <c r="J203" s="111"/>
      <c r="K203" s="111"/>
      <c r="L203" s="111"/>
      <c r="M203" s="111"/>
      <c r="N203" s="111"/>
      <c r="O203" s="111"/>
      <c r="P203" s="111">
        <v>1</v>
      </c>
      <c r="Q203" s="111">
        <v>4</v>
      </c>
      <c r="R203" s="111" t="s">
        <v>273</v>
      </c>
      <c r="S203" s="111" t="s">
        <v>271</v>
      </c>
      <c r="T203" s="111" t="s">
        <v>274</v>
      </c>
      <c r="U203" s="111" t="s">
        <v>271</v>
      </c>
      <c r="V203" s="111" t="s">
        <v>271</v>
      </c>
      <c r="W203" s="111" t="s">
        <v>275</v>
      </c>
      <c r="X203" s="111" t="s">
        <v>271</v>
      </c>
      <c r="Y203" s="111" t="s">
        <v>271</v>
      </c>
      <c r="Z203" s="118" t="s">
        <v>265</v>
      </c>
      <c r="AA203" s="113" t="s">
        <v>268</v>
      </c>
      <c r="AB203" s="184"/>
      <c r="AC203" s="115"/>
      <c r="AD203" s="115">
        <v>1</v>
      </c>
      <c r="AE203" s="115">
        <v>1</v>
      </c>
      <c r="AF203" s="115">
        <v>1</v>
      </c>
      <c r="AG203" s="115">
        <v>1</v>
      </c>
      <c r="AH203" s="115">
        <v>1</v>
      </c>
      <c r="AI203" s="115">
        <v>1</v>
      </c>
      <c r="AJ203" s="115">
        <v>1</v>
      </c>
      <c r="AK203" s="111">
        <v>2014</v>
      </c>
    </row>
    <row r="204" spans="2:37" s="8" customFormat="1" ht="47.25" x14ac:dyDescent="0.25">
      <c r="B204" s="111"/>
      <c r="C204" s="111"/>
      <c r="D204" s="111"/>
      <c r="E204" s="111"/>
      <c r="F204" s="111"/>
      <c r="G204" s="111"/>
      <c r="H204" s="111"/>
      <c r="I204" s="111"/>
      <c r="J204" s="111"/>
      <c r="K204" s="111"/>
      <c r="L204" s="111"/>
      <c r="M204" s="111"/>
      <c r="N204" s="111"/>
      <c r="O204" s="111"/>
      <c r="P204" s="111">
        <v>1</v>
      </c>
      <c r="Q204" s="111">
        <v>4</v>
      </c>
      <c r="R204" s="111" t="s">
        <v>273</v>
      </c>
      <c r="S204" s="111" t="s">
        <v>271</v>
      </c>
      <c r="T204" s="111" t="s">
        <v>274</v>
      </c>
      <c r="U204" s="111" t="s">
        <v>271</v>
      </c>
      <c r="V204" s="111" t="s">
        <v>271</v>
      </c>
      <c r="W204" s="111" t="s">
        <v>275</v>
      </c>
      <c r="X204" s="111" t="s">
        <v>271</v>
      </c>
      <c r="Y204" s="111" t="s">
        <v>270</v>
      </c>
      <c r="Z204" s="118" t="s">
        <v>245</v>
      </c>
      <c r="AA204" s="113" t="s">
        <v>18</v>
      </c>
      <c r="AB204" s="184"/>
      <c r="AC204" s="121">
        <v>29</v>
      </c>
      <c r="AD204" s="115">
        <v>60</v>
      </c>
      <c r="AE204" s="115">
        <v>100</v>
      </c>
      <c r="AF204" s="115">
        <v>100</v>
      </c>
      <c r="AG204" s="115">
        <v>100</v>
      </c>
      <c r="AH204" s="115">
        <v>100</v>
      </c>
      <c r="AI204" s="115">
        <v>100</v>
      </c>
      <c r="AJ204" s="114">
        <v>100</v>
      </c>
      <c r="AK204" s="111">
        <v>2015</v>
      </c>
    </row>
    <row r="205" spans="2:37" s="8" customFormat="1" ht="63" x14ac:dyDescent="0.25">
      <c r="B205" s="111"/>
      <c r="C205" s="111"/>
      <c r="D205" s="111"/>
      <c r="E205" s="111"/>
      <c r="F205" s="111"/>
      <c r="G205" s="111"/>
      <c r="H205" s="111"/>
      <c r="I205" s="111"/>
      <c r="J205" s="111"/>
      <c r="K205" s="111"/>
      <c r="L205" s="111"/>
      <c r="M205" s="111"/>
      <c r="N205" s="111"/>
      <c r="O205" s="111"/>
      <c r="P205" s="111">
        <v>1</v>
      </c>
      <c r="Q205" s="111">
        <v>4</v>
      </c>
      <c r="R205" s="111" t="s">
        <v>273</v>
      </c>
      <c r="S205" s="111" t="s">
        <v>271</v>
      </c>
      <c r="T205" s="111" t="s">
        <v>274</v>
      </c>
      <c r="U205" s="111" t="s">
        <v>271</v>
      </c>
      <c r="V205" s="111" t="s">
        <v>271</v>
      </c>
      <c r="W205" s="111" t="s">
        <v>273</v>
      </c>
      <c r="X205" s="111" t="s">
        <v>271</v>
      </c>
      <c r="Y205" s="111" t="s">
        <v>271</v>
      </c>
      <c r="Z205" s="118" t="s">
        <v>266</v>
      </c>
      <c r="AA205" s="113" t="s">
        <v>268</v>
      </c>
      <c r="AB205" s="184"/>
      <c r="AC205" s="121"/>
      <c r="AD205" s="115">
        <v>1</v>
      </c>
      <c r="AE205" s="115">
        <v>1</v>
      </c>
      <c r="AF205" s="115">
        <v>1</v>
      </c>
      <c r="AG205" s="115">
        <v>1</v>
      </c>
      <c r="AH205" s="115">
        <v>1</v>
      </c>
      <c r="AI205" s="115">
        <v>1</v>
      </c>
      <c r="AJ205" s="115">
        <v>1</v>
      </c>
      <c r="AK205" s="111">
        <v>2014</v>
      </c>
    </row>
    <row r="206" spans="2:37" s="8" customFormat="1" ht="63" x14ac:dyDescent="0.25">
      <c r="B206" s="111"/>
      <c r="C206" s="111"/>
      <c r="D206" s="111"/>
      <c r="E206" s="111"/>
      <c r="F206" s="111"/>
      <c r="G206" s="111"/>
      <c r="H206" s="111"/>
      <c r="I206" s="111"/>
      <c r="J206" s="111"/>
      <c r="K206" s="111"/>
      <c r="L206" s="111"/>
      <c r="M206" s="111"/>
      <c r="N206" s="111"/>
      <c r="O206" s="111"/>
      <c r="P206" s="111">
        <v>1</v>
      </c>
      <c r="Q206" s="111">
        <v>4</v>
      </c>
      <c r="R206" s="111" t="s">
        <v>273</v>
      </c>
      <c r="S206" s="111" t="s">
        <v>271</v>
      </c>
      <c r="T206" s="111" t="s">
        <v>274</v>
      </c>
      <c r="U206" s="111" t="s">
        <v>271</v>
      </c>
      <c r="V206" s="111" t="s">
        <v>271</v>
      </c>
      <c r="W206" s="111" t="s">
        <v>273</v>
      </c>
      <c r="X206" s="111" t="s">
        <v>271</v>
      </c>
      <c r="Y206" s="111" t="s">
        <v>270</v>
      </c>
      <c r="Z206" s="118" t="s">
        <v>246</v>
      </c>
      <c r="AA206" s="113" t="s">
        <v>18</v>
      </c>
      <c r="AB206" s="185"/>
      <c r="AC206" s="121"/>
      <c r="AD206" s="115">
        <v>100</v>
      </c>
      <c r="AE206" s="115">
        <v>100</v>
      </c>
      <c r="AF206" s="115">
        <v>100</v>
      </c>
      <c r="AG206" s="115">
        <v>100</v>
      </c>
      <c r="AH206" s="115">
        <v>100</v>
      </c>
      <c r="AI206" s="115">
        <v>100</v>
      </c>
      <c r="AJ206" s="114">
        <v>100</v>
      </c>
      <c r="AK206" s="111">
        <v>2014</v>
      </c>
    </row>
    <row r="207" spans="2:37" s="8" customFormat="1" ht="15.75" x14ac:dyDescent="0.25">
      <c r="B207" s="111"/>
      <c r="C207" s="111"/>
      <c r="D207" s="111"/>
      <c r="E207" s="111"/>
      <c r="F207" s="111"/>
      <c r="G207" s="111"/>
      <c r="H207" s="111"/>
      <c r="I207" s="111"/>
      <c r="J207" s="111"/>
      <c r="K207" s="111"/>
      <c r="L207" s="111"/>
      <c r="M207" s="111"/>
      <c r="N207" s="111"/>
      <c r="O207" s="111"/>
      <c r="P207" s="111">
        <v>1</v>
      </c>
      <c r="Q207" s="111">
        <v>4</v>
      </c>
      <c r="R207" s="111">
        <v>9</v>
      </c>
      <c r="S207" s="111">
        <v>0</v>
      </c>
      <c r="T207" s="111">
        <v>0</v>
      </c>
      <c r="U207" s="111">
        <v>0</v>
      </c>
      <c r="V207" s="111">
        <v>0</v>
      </c>
      <c r="W207" s="111">
        <v>0</v>
      </c>
      <c r="X207" s="111">
        <v>0</v>
      </c>
      <c r="Y207" s="111">
        <v>0</v>
      </c>
      <c r="Z207" s="118" t="s">
        <v>15</v>
      </c>
      <c r="AA207" s="113" t="s">
        <v>13</v>
      </c>
      <c r="AB207" s="115"/>
      <c r="AC207" s="115">
        <f t="shared" ref="AC207:AI207" si="20">AC208</f>
        <v>39652.699999999997</v>
      </c>
      <c r="AD207" s="115">
        <f t="shared" si="20"/>
        <v>51169</v>
      </c>
      <c r="AE207" s="115">
        <f t="shared" si="20"/>
        <v>51169</v>
      </c>
      <c r="AF207" s="115">
        <f t="shared" si="20"/>
        <v>51169</v>
      </c>
      <c r="AG207" s="115">
        <f t="shared" si="20"/>
        <v>51169</v>
      </c>
      <c r="AH207" s="115">
        <f t="shared" si="20"/>
        <v>51169</v>
      </c>
      <c r="AI207" s="115">
        <f t="shared" si="20"/>
        <v>51169</v>
      </c>
      <c r="AJ207" s="114">
        <f>AD207+AE207+AF207+AG207+AH207+AI207</f>
        <v>307014</v>
      </c>
      <c r="AK207" s="111">
        <v>2019</v>
      </c>
    </row>
    <row r="208" spans="2:37" s="8" customFormat="1" ht="54.75" customHeight="1" x14ac:dyDescent="0.25">
      <c r="B208" s="111"/>
      <c r="C208" s="111"/>
      <c r="D208" s="111"/>
      <c r="E208" s="111"/>
      <c r="F208" s="111"/>
      <c r="G208" s="111"/>
      <c r="H208" s="111"/>
      <c r="I208" s="111"/>
      <c r="J208" s="111"/>
      <c r="K208" s="111"/>
      <c r="L208" s="111"/>
      <c r="M208" s="111"/>
      <c r="N208" s="111"/>
      <c r="O208" s="111"/>
      <c r="P208" s="111">
        <v>1</v>
      </c>
      <c r="Q208" s="111">
        <v>4</v>
      </c>
      <c r="R208" s="111">
        <v>9</v>
      </c>
      <c r="S208" s="111">
        <v>0</v>
      </c>
      <c r="T208" s="111">
        <v>1</v>
      </c>
      <c r="U208" s="111">
        <v>0</v>
      </c>
      <c r="V208" s="111">
        <v>0</v>
      </c>
      <c r="W208" s="111">
        <v>0</v>
      </c>
      <c r="X208" s="111">
        <v>0</v>
      </c>
      <c r="Y208" s="111">
        <v>0</v>
      </c>
      <c r="Z208" s="118" t="s">
        <v>379</v>
      </c>
      <c r="AA208" s="113" t="s">
        <v>13</v>
      </c>
      <c r="AB208" s="115"/>
      <c r="AC208" s="115">
        <f t="shared" ref="AC208:AI208" si="21">AC209</f>
        <v>39652.699999999997</v>
      </c>
      <c r="AD208" s="115">
        <f t="shared" si="21"/>
        <v>51169</v>
      </c>
      <c r="AE208" s="115">
        <f t="shared" si="21"/>
        <v>51169</v>
      </c>
      <c r="AF208" s="115">
        <f t="shared" si="21"/>
        <v>51169</v>
      </c>
      <c r="AG208" s="115">
        <f t="shared" si="21"/>
        <v>51169</v>
      </c>
      <c r="AH208" s="115">
        <f t="shared" si="21"/>
        <v>51169</v>
      </c>
      <c r="AI208" s="115">
        <f t="shared" si="21"/>
        <v>51169</v>
      </c>
      <c r="AJ208" s="114">
        <f>AD208+AE208+AF208+AG208+AH208+AI208</f>
        <v>307014</v>
      </c>
      <c r="AK208" s="111">
        <v>2019</v>
      </c>
    </row>
    <row r="209" spans="2:37" s="8" customFormat="1" ht="33.75" customHeight="1" x14ac:dyDescent="0.25">
      <c r="B209" s="111">
        <v>1</v>
      </c>
      <c r="C209" s="111">
        <v>0</v>
      </c>
      <c r="D209" s="111">
        <v>5</v>
      </c>
      <c r="E209" s="111">
        <v>0</v>
      </c>
      <c r="F209" s="111">
        <v>4</v>
      </c>
      <c r="G209" s="111">
        <v>1</v>
      </c>
      <c r="H209" s="111">
        <v>0</v>
      </c>
      <c r="I209" s="111">
        <v>1</v>
      </c>
      <c r="J209" s="111">
        <v>4</v>
      </c>
      <c r="K209" s="111">
        <v>9</v>
      </c>
      <c r="L209" s="111">
        <v>9</v>
      </c>
      <c r="M209" s="111">
        <v>1</v>
      </c>
      <c r="N209" s="111">
        <v>2</v>
      </c>
      <c r="O209" s="111">
        <v>0</v>
      </c>
      <c r="P209" s="111">
        <v>1</v>
      </c>
      <c r="Q209" s="111">
        <v>4</v>
      </c>
      <c r="R209" s="111">
        <v>9</v>
      </c>
      <c r="S209" s="111">
        <v>0</v>
      </c>
      <c r="T209" s="111">
        <v>1</v>
      </c>
      <c r="U209" s="111">
        <v>0</v>
      </c>
      <c r="V209" s="111">
        <v>0</v>
      </c>
      <c r="W209" s="111">
        <v>1</v>
      </c>
      <c r="X209" s="111">
        <v>0</v>
      </c>
      <c r="Y209" s="111">
        <v>0</v>
      </c>
      <c r="Z209" s="118" t="s">
        <v>391</v>
      </c>
      <c r="AA209" s="113" t="s">
        <v>13</v>
      </c>
      <c r="AB209" s="115"/>
      <c r="AC209" s="115">
        <v>39652.699999999997</v>
      </c>
      <c r="AD209" s="115">
        <v>51169</v>
      </c>
      <c r="AE209" s="115">
        <v>51169</v>
      </c>
      <c r="AF209" s="115">
        <v>51169</v>
      </c>
      <c r="AG209" s="115">
        <v>51169</v>
      </c>
      <c r="AH209" s="115">
        <v>51169</v>
      </c>
      <c r="AI209" s="115">
        <v>51169</v>
      </c>
      <c r="AJ209" s="114">
        <f>AD209+AE209+AF209+AG209+AH209+AI209</f>
        <v>307014</v>
      </c>
      <c r="AK209" s="111">
        <v>2019</v>
      </c>
    </row>
    <row r="210" spans="2:37" ht="15.75" x14ac:dyDescent="0.25">
      <c r="B210" s="111"/>
      <c r="C210" s="111"/>
      <c r="D210" s="111"/>
      <c r="E210" s="111"/>
      <c r="F210" s="111"/>
      <c r="G210" s="111"/>
      <c r="H210" s="111"/>
      <c r="I210" s="111"/>
      <c r="J210" s="111"/>
      <c r="K210" s="111"/>
      <c r="L210" s="111"/>
      <c r="M210" s="111"/>
      <c r="N210" s="111"/>
      <c r="O210" s="111"/>
      <c r="P210" s="111">
        <v>1</v>
      </c>
      <c r="Q210" s="111">
        <v>4</v>
      </c>
      <c r="R210" s="111">
        <v>9</v>
      </c>
      <c r="S210" s="111">
        <v>0</v>
      </c>
      <c r="T210" s="111">
        <v>2</v>
      </c>
      <c r="U210" s="111">
        <v>0</v>
      </c>
      <c r="V210" s="111">
        <v>0</v>
      </c>
      <c r="W210" s="111">
        <v>0</v>
      </c>
      <c r="X210" s="111">
        <v>0</v>
      </c>
      <c r="Y210" s="111">
        <v>0</v>
      </c>
      <c r="Z210" s="125" t="s">
        <v>50</v>
      </c>
      <c r="AA210" s="126"/>
      <c r="AB210" s="127"/>
      <c r="AC210" s="127"/>
      <c r="AD210" s="115"/>
      <c r="AE210" s="127"/>
      <c r="AF210" s="127"/>
      <c r="AG210" s="127"/>
      <c r="AH210" s="127"/>
      <c r="AI210" s="127"/>
      <c r="AJ210" s="114"/>
      <c r="AK210" s="111">
        <v>2014</v>
      </c>
    </row>
    <row r="211" spans="2:37" ht="50.25" customHeight="1" x14ac:dyDescent="0.25">
      <c r="B211" s="111"/>
      <c r="C211" s="111"/>
      <c r="D211" s="111"/>
      <c r="E211" s="111"/>
      <c r="F211" s="111"/>
      <c r="G211" s="111"/>
      <c r="H211" s="111"/>
      <c r="I211" s="111"/>
      <c r="J211" s="111"/>
      <c r="K211" s="111"/>
      <c r="L211" s="111"/>
      <c r="M211" s="111"/>
      <c r="N211" s="111"/>
      <c r="O211" s="111"/>
      <c r="P211" s="111">
        <v>1</v>
      </c>
      <c r="Q211" s="111">
        <v>4</v>
      </c>
      <c r="R211" s="111">
        <v>9</v>
      </c>
      <c r="S211" s="111">
        <v>0</v>
      </c>
      <c r="T211" s="111">
        <v>2</v>
      </c>
      <c r="U211" s="111">
        <v>0</v>
      </c>
      <c r="V211" s="111">
        <v>0</v>
      </c>
      <c r="W211" s="111">
        <v>1</v>
      </c>
      <c r="X211" s="111">
        <v>0</v>
      </c>
      <c r="Y211" s="111">
        <v>0</v>
      </c>
      <c r="Z211" s="118" t="s">
        <v>222</v>
      </c>
      <c r="AA211" s="113" t="s">
        <v>268</v>
      </c>
      <c r="AB211" s="127"/>
      <c r="AC211" s="127">
        <v>1</v>
      </c>
      <c r="AD211" s="127">
        <v>1</v>
      </c>
      <c r="AE211" s="127">
        <v>1</v>
      </c>
      <c r="AF211" s="127">
        <v>1</v>
      </c>
      <c r="AG211" s="127">
        <v>1</v>
      </c>
      <c r="AH211" s="127">
        <v>1</v>
      </c>
      <c r="AI211" s="127">
        <v>1</v>
      </c>
      <c r="AJ211" s="127">
        <v>1</v>
      </c>
      <c r="AK211" s="111">
        <v>2014</v>
      </c>
    </row>
    <row r="212" spans="2:37" ht="49.5" customHeight="1" x14ac:dyDescent="0.25">
      <c r="B212" s="111"/>
      <c r="C212" s="111"/>
      <c r="D212" s="111"/>
      <c r="E212" s="111"/>
      <c r="F212" s="111"/>
      <c r="G212" s="111"/>
      <c r="H212" s="111"/>
      <c r="I212" s="111"/>
      <c r="J212" s="111"/>
      <c r="K212" s="111"/>
      <c r="L212" s="111"/>
      <c r="M212" s="111"/>
      <c r="N212" s="111"/>
      <c r="O212" s="111"/>
      <c r="P212" s="111">
        <v>1</v>
      </c>
      <c r="Q212" s="111">
        <v>4</v>
      </c>
      <c r="R212" s="111">
        <v>9</v>
      </c>
      <c r="S212" s="111">
        <v>0</v>
      </c>
      <c r="T212" s="111">
        <v>2</v>
      </c>
      <c r="U212" s="111">
        <v>0</v>
      </c>
      <c r="V212" s="111">
        <v>0</v>
      </c>
      <c r="W212" s="111">
        <v>1</v>
      </c>
      <c r="X212" s="111">
        <v>0</v>
      </c>
      <c r="Y212" s="111">
        <v>1</v>
      </c>
      <c r="Z212" s="118" t="s">
        <v>224</v>
      </c>
      <c r="AA212" s="113" t="s">
        <v>18</v>
      </c>
      <c r="AB212" s="114"/>
      <c r="AC212" s="114">
        <v>21.6</v>
      </c>
      <c r="AD212" s="115">
        <v>26</v>
      </c>
      <c r="AE212" s="115">
        <v>26</v>
      </c>
      <c r="AF212" s="115">
        <v>26</v>
      </c>
      <c r="AG212" s="115">
        <v>26</v>
      </c>
      <c r="AH212" s="115">
        <v>26</v>
      </c>
      <c r="AI212" s="115">
        <v>26</v>
      </c>
      <c r="AJ212" s="114">
        <v>26</v>
      </c>
      <c r="AK212" s="111">
        <v>2014</v>
      </c>
    </row>
    <row r="213" spans="2:37" ht="50.25" customHeight="1" x14ac:dyDescent="0.25">
      <c r="B213" s="111"/>
      <c r="C213" s="111"/>
      <c r="D213" s="111"/>
      <c r="E213" s="111"/>
      <c r="F213" s="111"/>
      <c r="G213" s="111"/>
      <c r="H213" s="111"/>
      <c r="I213" s="111"/>
      <c r="J213" s="111"/>
      <c r="K213" s="111"/>
      <c r="L213" s="111"/>
      <c r="M213" s="111"/>
      <c r="N213" s="111"/>
      <c r="O213" s="111"/>
      <c r="P213" s="111">
        <v>1</v>
      </c>
      <c r="Q213" s="111">
        <v>4</v>
      </c>
      <c r="R213" s="111">
        <v>9</v>
      </c>
      <c r="S213" s="111">
        <v>0</v>
      </c>
      <c r="T213" s="111">
        <v>2</v>
      </c>
      <c r="U213" s="111">
        <v>0</v>
      </c>
      <c r="V213" s="111">
        <v>0</v>
      </c>
      <c r="W213" s="111">
        <v>2</v>
      </c>
      <c r="X213" s="111">
        <v>0</v>
      </c>
      <c r="Y213" s="111">
        <v>0</v>
      </c>
      <c r="Z213" s="118" t="s">
        <v>223</v>
      </c>
      <c r="AA213" s="113" t="s">
        <v>268</v>
      </c>
      <c r="AB213" s="114"/>
      <c r="AC213" s="127">
        <v>1</v>
      </c>
      <c r="AD213" s="127">
        <v>1</v>
      </c>
      <c r="AE213" s="127">
        <v>1</v>
      </c>
      <c r="AF213" s="127">
        <v>1</v>
      </c>
      <c r="AG213" s="127">
        <v>1</v>
      </c>
      <c r="AH213" s="127">
        <v>1</v>
      </c>
      <c r="AI213" s="127">
        <v>1</v>
      </c>
      <c r="AJ213" s="127">
        <v>1</v>
      </c>
      <c r="AK213" s="111">
        <v>2014</v>
      </c>
    </row>
    <row r="214" spans="2:37" ht="52.5" customHeight="1" x14ac:dyDescent="0.25">
      <c r="B214" s="111"/>
      <c r="C214" s="111"/>
      <c r="D214" s="111"/>
      <c r="E214" s="111"/>
      <c r="F214" s="111"/>
      <c r="G214" s="111"/>
      <c r="H214" s="111"/>
      <c r="I214" s="111"/>
      <c r="J214" s="111"/>
      <c r="K214" s="111"/>
      <c r="L214" s="111"/>
      <c r="M214" s="111"/>
      <c r="N214" s="111"/>
      <c r="O214" s="111"/>
      <c r="P214" s="111">
        <v>1</v>
      </c>
      <c r="Q214" s="111">
        <v>4</v>
      </c>
      <c r="R214" s="111">
        <v>9</v>
      </c>
      <c r="S214" s="111">
        <v>0</v>
      </c>
      <c r="T214" s="111">
        <v>2</v>
      </c>
      <c r="U214" s="111">
        <v>0</v>
      </c>
      <c r="V214" s="111">
        <v>0</v>
      </c>
      <c r="W214" s="111">
        <v>2</v>
      </c>
      <c r="X214" s="111">
        <v>0</v>
      </c>
      <c r="Y214" s="111">
        <v>1</v>
      </c>
      <c r="Z214" s="118" t="s">
        <v>225</v>
      </c>
      <c r="AA214" s="113" t="s">
        <v>18</v>
      </c>
      <c r="AB214" s="114"/>
      <c r="AC214" s="114">
        <v>8</v>
      </c>
      <c r="AD214" s="115">
        <v>2.2000000000000002</v>
      </c>
      <c r="AE214" s="115">
        <v>2.2000000000000002</v>
      </c>
      <c r="AF214" s="115">
        <v>2.2000000000000002</v>
      </c>
      <c r="AG214" s="115">
        <v>2.2000000000000002</v>
      </c>
      <c r="AH214" s="115">
        <v>2.2000000000000002</v>
      </c>
      <c r="AI214" s="115">
        <v>2.2000000000000002</v>
      </c>
      <c r="AJ214" s="114">
        <v>2.2000000000000002</v>
      </c>
      <c r="AK214" s="111">
        <v>2014</v>
      </c>
    </row>
    <row r="215" spans="2:37" ht="26.25" x14ac:dyDescent="0.4">
      <c r="AK215" s="150" t="s">
        <v>439</v>
      </c>
    </row>
  </sheetData>
  <mergeCells count="50">
    <mergeCell ref="AD2:AK2"/>
    <mergeCell ref="B17:O17"/>
    <mergeCell ref="I18:O18"/>
    <mergeCell ref="L19:O20"/>
    <mergeCell ref="K19:K20"/>
    <mergeCell ref="G18:H20"/>
    <mergeCell ref="P6:AK6"/>
    <mergeCell ref="P7:AK7"/>
    <mergeCell ref="P8:AK8"/>
    <mergeCell ref="S18:S20"/>
    <mergeCell ref="E18:F20"/>
    <mergeCell ref="B18:D20"/>
    <mergeCell ref="AJ17:AK17"/>
    <mergeCell ref="AC17:AC20"/>
    <mergeCell ref="I19:J20"/>
    <mergeCell ref="AB17:AB20"/>
    <mergeCell ref="AB197:AB206"/>
    <mergeCell ref="AD17:AI19"/>
    <mergeCell ref="AB88:AB97"/>
    <mergeCell ref="AB76:AB87"/>
    <mergeCell ref="AB99:AB111"/>
    <mergeCell ref="AB139:AB152"/>
    <mergeCell ref="AB37:AB42"/>
    <mergeCell ref="AB43:AB47"/>
    <mergeCell ref="AB30:AB35"/>
    <mergeCell ref="AB112:AB120"/>
    <mergeCell ref="AB49:AB75"/>
    <mergeCell ref="AB122:AB138"/>
    <mergeCell ref="P11:AK11"/>
    <mergeCell ref="P16:AA16"/>
    <mergeCell ref="P15:AD15"/>
    <mergeCell ref="AB156:AB196"/>
    <mergeCell ref="R18:R20"/>
    <mergeCell ref="AB22:AB29"/>
    <mergeCell ref="AD3:AK3"/>
    <mergeCell ref="P18:Q20"/>
    <mergeCell ref="T18:T20"/>
    <mergeCell ref="X18:Y20"/>
    <mergeCell ref="U18:W20"/>
    <mergeCell ref="Z17:Z20"/>
    <mergeCell ref="P5:AK5"/>
    <mergeCell ref="P12:AA12"/>
    <mergeCell ref="P13:AA13"/>
    <mergeCell ref="P14:AA14"/>
    <mergeCell ref="P17:Y17"/>
    <mergeCell ref="AA17:AA20"/>
    <mergeCell ref="AJ18:AJ20"/>
    <mergeCell ref="AK18:AK20"/>
    <mergeCell ref="P9:AK9"/>
    <mergeCell ref="P10:AK10"/>
  </mergeCells>
  <phoneticPr fontId="3" type="noConversion"/>
  <pageMargins left="0.31496062992125984" right="0.31496062992125984" top="0.43307086614173229" bottom="0.35433070866141736" header="0.31496062992125984" footer="0.31496062992125984"/>
  <pageSetup paperSize="8" scale="45" firstPageNumber="2" fitToHeight="48" orientation="landscape" useFirstPageNumber="1" copies="2"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6:F28"/>
  <sheetViews>
    <sheetView topLeftCell="A2" workbookViewId="0">
      <selection activeCell="F16" sqref="C16:F28"/>
    </sheetView>
  </sheetViews>
  <sheetFormatPr defaultColWidth="9.140625" defaultRowHeight="15" x14ac:dyDescent="0.25"/>
  <cols>
    <col min="1" max="2" width="9.140625" style="102"/>
    <col min="3" max="3" width="57.5703125" style="102" customWidth="1"/>
    <col min="4" max="4" width="9.140625" style="102"/>
    <col min="5" max="5" width="19" style="102" customWidth="1"/>
    <col min="6" max="6" width="15.85546875" style="102" customWidth="1"/>
    <col min="7" max="16384" width="9.140625" style="102"/>
  </cols>
  <sheetData>
    <row r="16" spans="3:6" ht="63" x14ac:dyDescent="0.25">
      <c r="C16" s="100" t="s">
        <v>241</v>
      </c>
      <c r="D16" s="99" t="s">
        <v>242</v>
      </c>
      <c r="E16" s="100" t="s">
        <v>243</v>
      </c>
      <c r="F16" s="100" t="s">
        <v>244</v>
      </c>
    </row>
    <row r="17" spans="3:6" ht="63" x14ac:dyDescent="0.25">
      <c r="C17" s="104" t="s">
        <v>226</v>
      </c>
      <c r="D17" s="101">
        <f>D18+D22</f>
        <v>68294.3</v>
      </c>
      <c r="E17" s="101">
        <f>E18+E22</f>
        <v>168350.6</v>
      </c>
      <c r="F17" s="101">
        <f>F18+F22</f>
        <v>100056.29999999999</v>
      </c>
    </row>
    <row r="18" spans="3:6" ht="63" x14ac:dyDescent="0.25">
      <c r="C18" s="103" t="s">
        <v>234</v>
      </c>
      <c r="D18" s="101">
        <f>SUM(D19:D21)</f>
        <v>68294.3</v>
      </c>
      <c r="E18" s="101">
        <f>SUM(E19:E21)</f>
        <v>139076.9</v>
      </c>
      <c r="F18" s="101">
        <f t="shared" ref="F18:F28" si="0">E18-D18</f>
        <v>70782.599999999991</v>
      </c>
    </row>
    <row r="19" spans="3:6" ht="94.5" x14ac:dyDescent="0.25">
      <c r="C19" s="96" t="s">
        <v>7</v>
      </c>
      <c r="D19" s="101">
        <v>68294.3</v>
      </c>
      <c r="E19" s="101">
        <v>68294.3</v>
      </c>
      <c r="F19" s="101">
        <f t="shared" si="0"/>
        <v>0</v>
      </c>
    </row>
    <row r="20" spans="3:6" ht="47.25" x14ac:dyDescent="0.25">
      <c r="C20" s="96" t="s">
        <v>221</v>
      </c>
      <c r="D20" s="101"/>
      <c r="E20" s="101">
        <v>54405</v>
      </c>
      <c r="F20" s="101">
        <f t="shared" si="0"/>
        <v>54405</v>
      </c>
    </row>
    <row r="21" spans="3:6" ht="126" x14ac:dyDescent="0.25">
      <c r="C21" s="96" t="s">
        <v>227</v>
      </c>
      <c r="D21" s="101"/>
      <c r="E21" s="101">
        <v>16377.6</v>
      </c>
      <c r="F21" s="101">
        <f t="shared" si="0"/>
        <v>16377.6</v>
      </c>
    </row>
    <row r="22" spans="3:6" ht="47.25" x14ac:dyDescent="0.25">
      <c r="C22" s="105" t="s">
        <v>228</v>
      </c>
      <c r="D22" s="101">
        <f>SUM(D23:D28)</f>
        <v>0</v>
      </c>
      <c r="E22" s="101">
        <f>SUM(E23:E28)</f>
        <v>29273.7</v>
      </c>
      <c r="F22" s="101">
        <f>SUM(F23:F28)</f>
        <v>29273.7</v>
      </c>
    </row>
    <row r="23" spans="3:6" ht="47.25" x14ac:dyDescent="0.25">
      <c r="C23" s="96" t="s">
        <v>229</v>
      </c>
      <c r="D23" s="101"/>
      <c r="E23" s="101">
        <v>19215</v>
      </c>
      <c r="F23" s="101">
        <f t="shared" si="0"/>
        <v>19215</v>
      </c>
    </row>
    <row r="24" spans="3:6" ht="47.25" x14ac:dyDescent="0.25">
      <c r="C24" s="96" t="s">
        <v>230</v>
      </c>
      <c r="D24" s="101"/>
      <c r="E24" s="101">
        <v>2158.6999999999998</v>
      </c>
      <c r="F24" s="101">
        <f t="shared" si="0"/>
        <v>2158.6999999999998</v>
      </c>
    </row>
    <row r="25" spans="3:6" ht="31.5" x14ac:dyDescent="0.25">
      <c r="C25" s="96" t="s">
        <v>232</v>
      </c>
      <c r="D25" s="101"/>
      <c r="E25" s="101">
        <v>6000</v>
      </c>
      <c r="F25" s="101">
        <f t="shared" si="0"/>
        <v>6000</v>
      </c>
    </row>
    <row r="26" spans="3:6" ht="47.25" x14ac:dyDescent="0.25">
      <c r="C26" s="96" t="s">
        <v>239</v>
      </c>
      <c r="D26" s="101"/>
      <c r="E26" s="101">
        <v>400</v>
      </c>
      <c r="F26" s="101">
        <f t="shared" si="0"/>
        <v>400</v>
      </c>
    </row>
    <row r="27" spans="3:6" ht="47.25" x14ac:dyDescent="0.25">
      <c r="C27" s="96" t="s">
        <v>240</v>
      </c>
      <c r="D27" s="101"/>
      <c r="E27" s="101">
        <v>800</v>
      </c>
      <c r="F27" s="101">
        <f t="shared" si="0"/>
        <v>800</v>
      </c>
    </row>
    <row r="28" spans="3:6" ht="63" x14ac:dyDescent="0.25">
      <c r="C28" s="96" t="s">
        <v>233</v>
      </c>
      <c r="D28" s="101"/>
      <c r="E28" s="101">
        <v>700</v>
      </c>
      <c r="F28" s="101">
        <f t="shared" si="0"/>
        <v>700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Приложение 1</vt:lpstr>
      <vt:lpstr>Приложение</vt:lpstr>
      <vt:lpstr>Лист1</vt:lpstr>
      <vt:lpstr>Приложение!Заголовки_для_печати</vt:lpstr>
      <vt:lpstr>'Приложение 1'!Заголовки_для_печати</vt:lpstr>
      <vt:lpstr>Приложение!Область_печати</vt:lpstr>
      <vt:lpstr>'Приложение 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avn</dc:creator>
  <cp:lastModifiedBy>Korogod</cp:lastModifiedBy>
  <cp:lastPrinted>2014-06-25T06:47:49Z</cp:lastPrinted>
  <dcterms:created xsi:type="dcterms:W3CDTF">2011-12-09T07:36:49Z</dcterms:created>
  <dcterms:modified xsi:type="dcterms:W3CDTF">2014-10-06T07:49:27Z</dcterms:modified>
</cp:coreProperties>
</file>